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bookViews>
  <sheets>
    <sheet name="Base plan de Desarrollo" sheetId="1" r:id="rId1"/>
    <sheet name="PENDIENTE CI" sheetId="2" state="hidden" r:id="rId2"/>
  </sheets>
  <definedNames>
    <definedName name="_xlnm._FilterDatabase" localSheetId="0" hidden="1">'Base plan de Desarrollo'!$A$12:$AU$48</definedName>
    <definedName name="_xlnm.Print_Area" localSheetId="0">'Base plan de Desarrollo'!$A$3:$AU$12</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8" i="1" l="1"/>
  <c r="D58" i="1" s="1"/>
  <c r="M54" i="1" l="1"/>
  <c r="M55" i="1"/>
  <c r="M56" i="1"/>
  <c r="M57" i="1"/>
  <c r="M58" i="1"/>
  <c r="M53" i="1"/>
  <c r="C57" i="1"/>
  <c r="C56" i="1"/>
  <c r="C55" i="1"/>
  <c r="C54" i="1"/>
  <c r="C53" i="1"/>
  <c r="L58" i="1"/>
  <c r="L57" i="1"/>
  <c r="L56" i="1"/>
  <c r="L55" i="1"/>
  <c r="L54" i="1"/>
  <c r="S16" i="1"/>
  <c r="R13" i="1"/>
  <c r="S13" i="1"/>
  <c r="AE13" i="1" l="1"/>
  <c r="AH14" i="1"/>
  <c r="AI14" i="1" s="1"/>
  <c r="AH15" i="1"/>
  <c r="AI15" i="1" s="1"/>
  <c r="AH16" i="1"/>
  <c r="AI16" i="1" s="1"/>
  <c r="AH17" i="1"/>
  <c r="AI17" i="1" s="1"/>
  <c r="AH18" i="1"/>
  <c r="AI18" i="1" s="1"/>
  <c r="AH19" i="1"/>
  <c r="AI19" i="1" s="1"/>
  <c r="AH20" i="1"/>
  <c r="AI20" i="1" s="1"/>
  <c r="AH21" i="1"/>
  <c r="AI21" i="1" s="1"/>
  <c r="AH22" i="1"/>
  <c r="AI22" i="1" s="1"/>
  <c r="AH23" i="1"/>
  <c r="AI23" i="1" s="1"/>
  <c r="AH24" i="1"/>
  <c r="AI24" i="1" s="1"/>
  <c r="AH25" i="1"/>
  <c r="AI25" i="1" s="1"/>
  <c r="AH26" i="1"/>
  <c r="AI26" i="1" s="1"/>
  <c r="AH27" i="1"/>
  <c r="AI27" i="1" s="1"/>
  <c r="AH28" i="1"/>
  <c r="AI28" i="1" s="1"/>
  <c r="AH29" i="1"/>
  <c r="AI29" i="1" s="1"/>
  <c r="AH30" i="1"/>
  <c r="AI30" i="1" s="1"/>
  <c r="AH31" i="1"/>
  <c r="AI31" i="1" s="1"/>
  <c r="AH32" i="1"/>
  <c r="AI32" i="1" s="1"/>
  <c r="AH33" i="1"/>
  <c r="AI33" i="1" s="1"/>
  <c r="AH34" i="1"/>
  <c r="AI34" i="1" s="1"/>
  <c r="AH35" i="1"/>
  <c r="AI35" i="1" s="1"/>
  <c r="AH36" i="1"/>
  <c r="AI36" i="1" s="1"/>
  <c r="AH37" i="1"/>
  <c r="AI37" i="1" s="1"/>
  <c r="AH38" i="1"/>
  <c r="AI38" i="1" s="1"/>
  <c r="AH39" i="1"/>
  <c r="AI39" i="1" s="1"/>
  <c r="AH40" i="1"/>
  <c r="AI40" i="1" s="1"/>
  <c r="AH41" i="1"/>
  <c r="AI41" i="1" s="1"/>
  <c r="AH42" i="1"/>
  <c r="AI42" i="1" s="1"/>
  <c r="AH43" i="1"/>
  <c r="AI43" i="1" s="1"/>
  <c r="AH44" i="1"/>
  <c r="AI44" i="1" s="1"/>
  <c r="AH45" i="1"/>
  <c r="AI45" i="1" s="1"/>
  <c r="AH46" i="1"/>
  <c r="AI46" i="1" s="1"/>
  <c r="AH47" i="1"/>
  <c r="AI47" i="1" s="1"/>
  <c r="AH48" i="1"/>
  <c r="AH13" i="1"/>
  <c r="AB19" i="1"/>
  <c r="AC19" i="1" s="1"/>
  <c r="AB20" i="1"/>
  <c r="AC20" i="1" s="1"/>
  <c r="AB21" i="1"/>
  <c r="AC21" i="1" s="1"/>
  <c r="AB22" i="1"/>
  <c r="AC22" i="1" s="1"/>
  <c r="AB23" i="1"/>
  <c r="AB24" i="1"/>
  <c r="AC24" i="1" s="1"/>
  <c r="AB25" i="1"/>
  <c r="AC25" i="1" s="1"/>
  <c r="AB26" i="1"/>
  <c r="AC26" i="1" s="1"/>
  <c r="AB27" i="1"/>
  <c r="AB28" i="1"/>
  <c r="AC28" i="1" s="1"/>
  <c r="AB29" i="1"/>
  <c r="AC29" i="1" s="1"/>
  <c r="AB30" i="1"/>
  <c r="AC30" i="1" s="1"/>
  <c r="AB31" i="1"/>
  <c r="AC31" i="1" s="1"/>
  <c r="AB32" i="1"/>
  <c r="AB33" i="1"/>
  <c r="AC33" i="1" s="1"/>
  <c r="AB34" i="1"/>
  <c r="AC34" i="1" s="1"/>
  <c r="AB35" i="1"/>
  <c r="AC35" i="1" s="1"/>
  <c r="AB36" i="1"/>
  <c r="AC36" i="1" s="1"/>
  <c r="AB37" i="1"/>
  <c r="AC37" i="1" s="1"/>
  <c r="AB38" i="1"/>
  <c r="AC38" i="1" s="1"/>
  <c r="AB39" i="1"/>
  <c r="AC39" i="1" s="1"/>
  <c r="AB40" i="1"/>
  <c r="AC40" i="1" s="1"/>
  <c r="AB41" i="1"/>
  <c r="AC41" i="1" s="1"/>
  <c r="AB42" i="1"/>
  <c r="AC42" i="1" s="1"/>
  <c r="AB43" i="1"/>
  <c r="AC43" i="1" s="1"/>
  <c r="AB44" i="1"/>
  <c r="AC44" i="1" s="1"/>
  <c r="AB45" i="1"/>
  <c r="AC45" i="1" s="1"/>
  <c r="AB46" i="1"/>
  <c r="AB47" i="1"/>
  <c r="AC47" i="1" s="1"/>
  <c r="AB48" i="1"/>
  <c r="AB16" i="1"/>
  <c r="AC16" i="1" s="1"/>
  <c r="AB17" i="1"/>
  <c r="AC17" i="1" s="1"/>
  <c r="AB18" i="1"/>
  <c r="AC18" i="1" s="1"/>
  <c r="AB14" i="1"/>
  <c r="AC14" i="1" s="1"/>
  <c r="AB15" i="1"/>
  <c r="AC15" i="1" s="1"/>
  <c r="AB13" i="1"/>
  <c r="V14" i="1"/>
  <c r="W14" i="1" s="1"/>
  <c r="V15" i="1"/>
  <c r="W15" i="1" s="1"/>
  <c r="V16" i="1"/>
  <c r="W16" i="1" s="1"/>
  <c r="V17" i="1"/>
  <c r="W17" i="1" s="1"/>
  <c r="V18" i="1"/>
  <c r="W18" i="1" s="1"/>
  <c r="V19" i="1"/>
  <c r="W19" i="1" s="1"/>
  <c r="V20" i="1"/>
  <c r="W20" i="1" s="1"/>
  <c r="V21" i="1"/>
  <c r="W21" i="1" s="1"/>
  <c r="V22" i="1"/>
  <c r="W22" i="1" s="1"/>
  <c r="V23" i="1"/>
  <c r="V24" i="1"/>
  <c r="W24" i="1" s="1"/>
  <c r="V25" i="1"/>
  <c r="W25" i="1" s="1"/>
  <c r="V26" i="1"/>
  <c r="W26" i="1" s="1"/>
  <c r="V27" i="1"/>
  <c r="V28" i="1"/>
  <c r="W28" i="1" s="1"/>
  <c r="V29" i="1"/>
  <c r="W29" i="1" s="1"/>
  <c r="V30" i="1"/>
  <c r="W30" i="1" s="1"/>
  <c r="V31" i="1"/>
  <c r="W31" i="1" s="1"/>
  <c r="V32" i="1"/>
  <c r="V33" i="1"/>
  <c r="W33" i="1" s="1"/>
  <c r="V34" i="1"/>
  <c r="W34" i="1" s="1"/>
  <c r="V35" i="1"/>
  <c r="W35" i="1" s="1"/>
  <c r="V36" i="1"/>
  <c r="W36" i="1" s="1"/>
  <c r="V37" i="1"/>
  <c r="W37" i="1" s="1"/>
  <c r="V38" i="1"/>
  <c r="W38" i="1" s="1"/>
  <c r="V39" i="1"/>
  <c r="W39" i="1" s="1"/>
  <c r="V40" i="1"/>
  <c r="W40" i="1" s="1"/>
  <c r="V41" i="1"/>
  <c r="W41" i="1" s="1"/>
  <c r="V42" i="1"/>
  <c r="W42" i="1" s="1"/>
  <c r="V43" i="1"/>
  <c r="W43" i="1" s="1"/>
  <c r="V44" i="1"/>
  <c r="W44" i="1" s="1"/>
  <c r="V45" i="1"/>
  <c r="W45" i="1" s="1"/>
  <c r="V46" i="1"/>
  <c r="V47" i="1"/>
  <c r="W47" i="1" s="1"/>
  <c r="V48" i="1"/>
  <c r="V13" i="1"/>
  <c r="P15" i="1"/>
  <c r="Q15" i="1" s="1"/>
  <c r="P16" i="1"/>
  <c r="Q16" i="1" s="1"/>
  <c r="P17" i="1"/>
  <c r="Q17" i="1" s="1"/>
  <c r="P18" i="1"/>
  <c r="Q18" i="1" s="1"/>
  <c r="P19" i="1"/>
  <c r="Q19" i="1" s="1"/>
  <c r="P20" i="1"/>
  <c r="Q20" i="1" s="1"/>
  <c r="P21" i="1"/>
  <c r="Q21" i="1" s="1"/>
  <c r="P22" i="1"/>
  <c r="Q22" i="1" s="1"/>
  <c r="P23" i="1"/>
  <c r="P24" i="1"/>
  <c r="Q24" i="1" s="1"/>
  <c r="P25" i="1"/>
  <c r="Q25" i="1" s="1"/>
  <c r="P26" i="1"/>
  <c r="Q26" i="1" s="1"/>
  <c r="P27" i="1"/>
  <c r="P28" i="1"/>
  <c r="Q28" i="1" s="1"/>
  <c r="P29" i="1"/>
  <c r="Q29" i="1" s="1"/>
  <c r="P30" i="1"/>
  <c r="Q30" i="1" s="1"/>
  <c r="P31" i="1"/>
  <c r="Q31" i="1" s="1"/>
  <c r="P32" i="1"/>
  <c r="P33" i="1"/>
  <c r="Q33" i="1" s="1"/>
  <c r="P34" i="1"/>
  <c r="Q34" i="1" s="1"/>
  <c r="P35" i="1"/>
  <c r="Q35" i="1" s="1"/>
  <c r="P36" i="1"/>
  <c r="Q36" i="1" s="1"/>
  <c r="P37" i="1"/>
  <c r="Q37" i="1" s="1"/>
  <c r="P38" i="1"/>
  <c r="Q38" i="1" s="1"/>
  <c r="P39" i="1"/>
  <c r="Q39" i="1" s="1"/>
  <c r="P40" i="1"/>
  <c r="Q40" i="1" s="1"/>
  <c r="P41" i="1"/>
  <c r="Q41" i="1" s="1"/>
  <c r="P42" i="1"/>
  <c r="Q42" i="1" s="1"/>
  <c r="P43" i="1"/>
  <c r="Q43" i="1" s="1"/>
  <c r="P44" i="1"/>
  <c r="Q44" i="1" s="1"/>
  <c r="P45" i="1"/>
  <c r="Q45" i="1" s="1"/>
  <c r="P46" i="1"/>
  <c r="P47" i="1"/>
  <c r="Q47" i="1" s="1"/>
  <c r="P48" i="1"/>
  <c r="P14" i="1"/>
  <c r="Q14" i="1" s="1"/>
  <c r="P13" i="1"/>
  <c r="W48" i="1" l="1"/>
  <c r="J58" i="1"/>
  <c r="Q27" i="1"/>
  <c r="I55" i="1"/>
  <c r="W46" i="1"/>
  <c r="J57" i="1"/>
  <c r="AC23" i="1"/>
  <c r="K54" i="1"/>
  <c r="Q13" i="1"/>
  <c r="I53" i="1"/>
  <c r="AC13" i="1"/>
  <c r="K53" i="1"/>
  <c r="AC46" i="1"/>
  <c r="K57" i="1"/>
  <c r="Q48" i="1"/>
  <c r="I58" i="1"/>
  <c r="Q32" i="1"/>
  <c r="I56" i="1"/>
  <c r="W27" i="1"/>
  <c r="J55" i="1"/>
  <c r="AC27" i="1"/>
  <c r="K55" i="1"/>
  <c r="Q46" i="1"/>
  <c r="I57" i="1"/>
  <c r="AI13" i="1"/>
  <c r="L53" i="1"/>
  <c r="Q23" i="1"/>
  <c r="I54" i="1"/>
  <c r="W32" i="1"/>
  <c r="J56" i="1"/>
  <c r="W13" i="1"/>
  <c r="J53" i="1"/>
  <c r="AC48" i="1"/>
  <c r="K58" i="1"/>
  <c r="AC32" i="1"/>
  <c r="K56" i="1"/>
  <c r="W23" i="1"/>
  <c r="J54" i="1"/>
  <c r="AI48" i="1"/>
  <c r="D54" i="1" l="1"/>
  <c r="D53" i="1"/>
  <c r="D55" i="1"/>
  <c r="D56" i="1"/>
  <c r="D57" i="1"/>
  <c r="AO48" i="1"/>
  <c r="AN48" i="1"/>
  <c r="AM48" i="1"/>
  <c r="AL48" i="1"/>
  <c r="AO47" i="1"/>
  <c r="AN47" i="1"/>
  <c r="AM47" i="1"/>
  <c r="AL47" i="1"/>
  <c r="AL46" i="1"/>
  <c r="AO46" i="1"/>
  <c r="AN46" i="1"/>
  <c r="AM46" i="1"/>
  <c r="AO45" i="1"/>
  <c r="AP45" i="1" s="1"/>
  <c r="AO44" i="1"/>
  <c r="AN44" i="1"/>
  <c r="AP44" i="1" s="1"/>
  <c r="AN13" i="1"/>
  <c r="AO43" i="1"/>
  <c r="AN43" i="1"/>
  <c r="AM43" i="1"/>
  <c r="AL43" i="1"/>
  <c r="AO42" i="1"/>
  <c r="AN42" i="1"/>
  <c r="AO41" i="1"/>
  <c r="AN41" i="1"/>
  <c r="AM41" i="1"/>
  <c r="AL41" i="1"/>
  <c r="AO40" i="1"/>
  <c r="AN40" i="1"/>
  <c r="AM40" i="1"/>
  <c r="AO39" i="1"/>
  <c r="AN39" i="1"/>
  <c r="AM39" i="1"/>
  <c r="AL39" i="1"/>
  <c r="AO38" i="1"/>
  <c r="AN38" i="1"/>
  <c r="AM38" i="1"/>
  <c r="AL38" i="1"/>
  <c r="AO37" i="1"/>
  <c r="AN37" i="1"/>
  <c r="R36" i="1"/>
  <c r="AP43" i="1" l="1"/>
  <c r="AR43" i="1" s="1"/>
  <c r="AP40" i="1"/>
  <c r="AR40" i="1" s="1"/>
  <c r="AP47" i="1"/>
  <c r="AR47" i="1" s="1"/>
  <c r="AP46" i="1"/>
  <c r="AR46" i="1" s="1"/>
  <c r="AP48" i="1"/>
  <c r="AR48" i="1" s="1"/>
  <c r="AR45" i="1"/>
  <c r="AQ45" i="1"/>
  <c r="AR44" i="1"/>
  <c r="AQ44" i="1"/>
  <c r="AP41" i="1"/>
  <c r="AR41" i="1" s="1"/>
  <c r="AP39" i="1"/>
  <c r="AR39" i="1" s="1"/>
  <c r="AP38" i="1"/>
  <c r="AQ38" i="1" s="1"/>
  <c r="AL36" i="1"/>
  <c r="AO36" i="1"/>
  <c r="AN36" i="1"/>
  <c r="AM36" i="1"/>
  <c r="AQ46" i="1" l="1"/>
  <c r="AQ48" i="1"/>
  <c r="AQ40" i="1"/>
  <c r="AQ41" i="1"/>
  <c r="AQ43" i="1"/>
  <c r="AQ47" i="1"/>
  <c r="AR38" i="1"/>
  <c r="AQ39" i="1"/>
  <c r="AP36" i="1"/>
  <c r="AR36" i="1" s="1"/>
  <c r="AQ36" i="1" l="1"/>
  <c r="AO35" i="1"/>
  <c r="AN35" i="1"/>
  <c r="AO34" i="1"/>
  <c r="AN34" i="1"/>
  <c r="AM34" i="1"/>
  <c r="AL34" i="1"/>
  <c r="AL33" i="1"/>
  <c r="AO33" i="1"/>
  <c r="AN33" i="1"/>
  <c r="AM33" i="1"/>
  <c r="AP34" i="1" l="1"/>
  <c r="AR34" i="1" s="1"/>
  <c r="AP33" i="1"/>
  <c r="AR33" i="1" s="1"/>
  <c r="AO32" i="1"/>
  <c r="AN32" i="1"/>
  <c r="AM32" i="1"/>
  <c r="AL32" i="1"/>
  <c r="AO31" i="1"/>
  <c r="AN31" i="1"/>
  <c r="AQ34" i="1" l="1"/>
  <c r="AP32" i="1"/>
  <c r="AR32" i="1" s="1"/>
  <c r="AQ33" i="1"/>
  <c r="AO30" i="1"/>
  <c r="AN30" i="1"/>
  <c r="AM30" i="1"/>
  <c r="AL30" i="1"/>
  <c r="AO29" i="1"/>
  <c r="AN29" i="1"/>
  <c r="AM29" i="1"/>
  <c r="AQ32" i="1" l="1"/>
  <c r="AP29" i="1"/>
  <c r="AR29" i="1" s="1"/>
  <c r="AP30" i="1"/>
  <c r="AR30" i="1" s="1"/>
  <c r="AQ29" i="1" l="1"/>
  <c r="AQ30" i="1"/>
  <c r="AO28" i="1"/>
  <c r="AN28" i="1"/>
  <c r="AO27" i="1"/>
  <c r="AN27" i="1"/>
  <c r="AL26" i="1"/>
  <c r="AO26" i="1"/>
  <c r="AN26" i="1"/>
  <c r="AM26" i="1"/>
  <c r="AL24" i="1"/>
  <c r="AM24" i="1"/>
  <c r="AN24" i="1"/>
  <c r="AO24" i="1"/>
  <c r="AO25" i="1"/>
  <c r="AN25" i="1"/>
  <c r="AM25" i="1"/>
  <c r="AL25" i="1"/>
  <c r="AO21" i="1"/>
  <c r="AN21" i="1"/>
  <c r="AM21" i="1"/>
  <c r="AL21" i="1"/>
  <c r="AO19" i="1"/>
  <c r="AN19" i="1"/>
  <c r="AO18" i="1"/>
  <c r="AN18" i="1"/>
  <c r="AM18" i="1"/>
  <c r="AL18" i="1"/>
  <c r="AO17" i="1"/>
  <c r="AN17" i="1"/>
  <c r="AO16" i="1"/>
  <c r="AN16" i="1"/>
  <c r="AM16" i="1"/>
  <c r="AL16" i="1"/>
  <c r="AO15" i="1"/>
  <c r="AN15" i="1"/>
  <c r="AM15" i="1"/>
  <c r="AL15" i="1"/>
  <c r="AO14" i="1"/>
  <c r="AN14" i="1"/>
  <c r="AO13" i="1"/>
  <c r="AM13" i="1"/>
  <c r="AL13" i="1"/>
  <c r="AP13" i="1" l="1"/>
  <c r="AR13" i="1" s="1"/>
  <c r="AP25" i="1"/>
  <c r="AR25" i="1" s="1"/>
  <c r="AP24" i="1"/>
  <c r="AR24" i="1" s="1"/>
  <c r="AP26" i="1"/>
  <c r="AR26" i="1" s="1"/>
  <c r="AP21" i="1"/>
  <c r="AR21" i="1" s="1"/>
  <c r="AP18" i="1"/>
  <c r="AR18" i="1" s="1"/>
  <c r="AP16" i="1"/>
  <c r="AR16" i="1" s="1"/>
  <c r="AP17" i="1"/>
  <c r="AR17" i="1" s="1"/>
  <c r="AP15" i="1"/>
  <c r="AR15" i="1" s="1"/>
  <c r="AQ25" i="1" l="1"/>
  <c r="AQ13" i="1"/>
  <c r="AQ16" i="1"/>
  <c r="AQ21" i="1"/>
  <c r="AQ26" i="1"/>
  <c r="AQ24" i="1"/>
  <c r="AQ18" i="1"/>
  <c r="AQ17" i="1"/>
  <c r="AQ15" i="1"/>
  <c r="AJ13" i="1"/>
  <c r="R14" i="1"/>
  <c r="S14" i="1"/>
  <c r="AM14" i="1"/>
  <c r="X14" i="1"/>
  <c r="Y14" i="1"/>
  <c r="AD14" i="1"/>
  <c r="AE14" i="1"/>
  <c r="AJ14" i="1"/>
  <c r="AK14" i="1"/>
  <c r="R15" i="1"/>
  <c r="S15" i="1"/>
  <c r="X15" i="1"/>
  <c r="Y15" i="1"/>
  <c r="AD15" i="1"/>
  <c r="AE15" i="1"/>
  <c r="AJ15" i="1"/>
  <c r="AK15" i="1"/>
  <c r="R16" i="1"/>
  <c r="X16" i="1"/>
  <c r="Y16" i="1"/>
  <c r="AD16" i="1"/>
  <c r="AE16" i="1"/>
  <c r="AJ16" i="1"/>
  <c r="AK16" i="1"/>
  <c r="R17" i="1"/>
  <c r="S17" i="1"/>
  <c r="X17" i="1"/>
  <c r="Y17" i="1"/>
  <c r="AD17" i="1"/>
  <c r="AE17" i="1"/>
  <c r="AJ17" i="1"/>
  <c r="AK17" i="1"/>
  <c r="R18" i="1"/>
  <c r="S18" i="1"/>
  <c r="X18" i="1"/>
  <c r="Y18" i="1"/>
  <c r="AD18" i="1"/>
  <c r="AE18" i="1"/>
  <c r="AJ18" i="1"/>
  <c r="AK18" i="1"/>
  <c r="R19" i="1"/>
  <c r="S19" i="1"/>
  <c r="AM19" i="1"/>
  <c r="X19" i="1"/>
  <c r="Y19" i="1"/>
  <c r="AD19" i="1"/>
  <c r="AE19" i="1"/>
  <c r="AJ19" i="1"/>
  <c r="AK19" i="1"/>
  <c r="R20" i="1"/>
  <c r="S20" i="1"/>
  <c r="X20" i="1"/>
  <c r="Y20" i="1"/>
  <c r="AD20" i="1"/>
  <c r="AE20" i="1"/>
  <c r="AJ20" i="1"/>
  <c r="AK20" i="1"/>
  <c r="R21" i="1"/>
  <c r="S21" i="1"/>
  <c r="X21" i="1"/>
  <c r="Y21" i="1"/>
  <c r="AD21" i="1"/>
  <c r="AE21" i="1"/>
  <c r="AJ21" i="1"/>
  <c r="AK21" i="1"/>
  <c r="R22" i="1"/>
  <c r="S22" i="1"/>
  <c r="X22" i="1"/>
  <c r="Y22" i="1"/>
  <c r="AD22" i="1"/>
  <c r="AE22" i="1"/>
  <c r="AJ22" i="1"/>
  <c r="AK22" i="1"/>
  <c r="R23" i="1"/>
  <c r="S23" i="1"/>
  <c r="X23" i="1"/>
  <c r="Y23" i="1"/>
  <c r="AD23" i="1"/>
  <c r="AE23" i="1"/>
  <c r="AJ23" i="1"/>
  <c r="AK23" i="1"/>
  <c r="R24" i="1"/>
  <c r="S24" i="1"/>
  <c r="X24" i="1"/>
  <c r="Y24" i="1"/>
  <c r="AD24" i="1"/>
  <c r="AE24" i="1"/>
  <c r="AJ24" i="1"/>
  <c r="AK24" i="1"/>
  <c r="R25" i="1"/>
  <c r="S25" i="1"/>
  <c r="X25" i="1"/>
  <c r="Y25" i="1"/>
  <c r="AD25" i="1"/>
  <c r="AE25" i="1"/>
  <c r="AJ25" i="1"/>
  <c r="AK25" i="1"/>
  <c r="R26" i="1"/>
  <c r="S26" i="1"/>
  <c r="X26" i="1"/>
  <c r="Y26" i="1"/>
  <c r="AD26" i="1"/>
  <c r="AE26" i="1"/>
  <c r="AJ26" i="1"/>
  <c r="AK26" i="1"/>
  <c r="R27" i="1"/>
  <c r="S27" i="1"/>
  <c r="X27" i="1"/>
  <c r="Y27" i="1"/>
  <c r="AD27" i="1"/>
  <c r="AE27" i="1"/>
  <c r="AJ27" i="1"/>
  <c r="AK27" i="1"/>
  <c r="R28" i="1"/>
  <c r="S28" i="1"/>
  <c r="X28" i="1"/>
  <c r="Y28" i="1"/>
  <c r="AD28" i="1"/>
  <c r="AE28" i="1"/>
  <c r="AJ28" i="1"/>
  <c r="AK28" i="1"/>
  <c r="R29" i="1"/>
  <c r="S29" i="1"/>
  <c r="X29" i="1"/>
  <c r="Y29" i="1"/>
  <c r="AD29" i="1"/>
  <c r="AE29" i="1"/>
  <c r="AJ29" i="1"/>
  <c r="AK29" i="1"/>
  <c r="R30" i="1"/>
  <c r="S30" i="1"/>
  <c r="X30" i="1"/>
  <c r="Y30" i="1"/>
  <c r="AD30" i="1"/>
  <c r="AE30" i="1"/>
  <c r="AJ30" i="1"/>
  <c r="AK30" i="1"/>
  <c r="R31" i="1"/>
  <c r="S31" i="1"/>
  <c r="X31" i="1"/>
  <c r="Y31" i="1"/>
  <c r="AD31" i="1"/>
  <c r="AE31" i="1"/>
  <c r="AJ31" i="1"/>
  <c r="AK31" i="1"/>
  <c r="R32" i="1"/>
  <c r="S32" i="1"/>
  <c r="X32" i="1"/>
  <c r="Y32" i="1"/>
  <c r="AD32" i="1"/>
  <c r="AE32" i="1"/>
  <c r="AJ32" i="1"/>
  <c r="AK32" i="1"/>
  <c r="R33" i="1"/>
  <c r="S33" i="1"/>
  <c r="X33" i="1"/>
  <c r="Y33" i="1"/>
  <c r="AD33" i="1"/>
  <c r="AE33" i="1"/>
  <c r="AJ33" i="1"/>
  <c r="AK33" i="1"/>
  <c r="R34" i="1"/>
  <c r="S34" i="1"/>
  <c r="X34" i="1"/>
  <c r="Y34" i="1"/>
  <c r="AD34" i="1"/>
  <c r="AE34" i="1"/>
  <c r="AJ34" i="1"/>
  <c r="AK34" i="1"/>
  <c r="R35" i="1"/>
  <c r="S35" i="1"/>
  <c r="X35" i="1"/>
  <c r="Y35" i="1"/>
  <c r="AD35" i="1"/>
  <c r="AE35" i="1"/>
  <c r="AJ35" i="1"/>
  <c r="AK35" i="1"/>
  <c r="S36" i="1"/>
  <c r="X36" i="1"/>
  <c r="Y36" i="1"/>
  <c r="AD36" i="1"/>
  <c r="AE36" i="1"/>
  <c r="AJ36" i="1"/>
  <c r="AK36" i="1"/>
  <c r="R37" i="1"/>
  <c r="S37" i="1"/>
  <c r="X37" i="1"/>
  <c r="Y37" i="1"/>
  <c r="AD37" i="1"/>
  <c r="AE37" i="1"/>
  <c r="AJ37" i="1"/>
  <c r="AK37" i="1"/>
  <c r="R38" i="1"/>
  <c r="S38" i="1"/>
  <c r="X38" i="1"/>
  <c r="Y38" i="1"/>
  <c r="AD38" i="1"/>
  <c r="AE38" i="1"/>
  <c r="AJ38" i="1"/>
  <c r="AK38" i="1"/>
  <c r="R39" i="1"/>
  <c r="S39" i="1"/>
  <c r="X39" i="1"/>
  <c r="Y39" i="1"/>
  <c r="AD39" i="1"/>
  <c r="AE39" i="1"/>
  <c r="AJ39" i="1"/>
  <c r="AK39" i="1"/>
  <c r="R40" i="1"/>
  <c r="S40" i="1"/>
  <c r="X40" i="1"/>
  <c r="Y40" i="1"/>
  <c r="AD40" i="1"/>
  <c r="AE40" i="1"/>
  <c r="AJ40" i="1"/>
  <c r="AK40" i="1"/>
  <c r="R41" i="1"/>
  <c r="S41" i="1"/>
  <c r="X41" i="1"/>
  <c r="Y41" i="1"/>
  <c r="AD41" i="1"/>
  <c r="AE41" i="1"/>
  <c r="AJ41" i="1"/>
  <c r="AK41" i="1"/>
  <c r="R42" i="1"/>
  <c r="S42" i="1"/>
  <c r="X42" i="1"/>
  <c r="Y42" i="1"/>
  <c r="AD42" i="1"/>
  <c r="AE42" i="1"/>
  <c r="AJ42" i="1"/>
  <c r="AK42" i="1"/>
  <c r="R43" i="1"/>
  <c r="S43" i="1"/>
  <c r="X43" i="1"/>
  <c r="Y43" i="1"/>
  <c r="AD43" i="1"/>
  <c r="AE43" i="1"/>
  <c r="AJ43" i="1"/>
  <c r="AK43" i="1"/>
  <c r="R44" i="1"/>
  <c r="S44" i="1"/>
  <c r="X44" i="1"/>
  <c r="Y44" i="1"/>
  <c r="AD44" i="1"/>
  <c r="AE44" i="1"/>
  <c r="AJ44" i="1"/>
  <c r="AK44" i="1"/>
  <c r="R45" i="1"/>
  <c r="S45" i="1"/>
  <c r="X45" i="1"/>
  <c r="Y45" i="1"/>
  <c r="AD45" i="1"/>
  <c r="AE45" i="1"/>
  <c r="AJ45" i="1"/>
  <c r="AK45" i="1"/>
  <c r="R46" i="1"/>
  <c r="S46" i="1"/>
  <c r="X46" i="1"/>
  <c r="Y46" i="1"/>
  <c r="AD46" i="1"/>
  <c r="AE46" i="1"/>
  <c r="AJ46" i="1"/>
  <c r="AK46" i="1"/>
  <c r="R47" i="1"/>
  <c r="S47" i="1"/>
  <c r="X47" i="1"/>
  <c r="Y47" i="1"/>
  <c r="AD47" i="1"/>
  <c r="AE47" i="1"/>
  <c r="AJ47" i="1"/>
  <c r="AK47" i="1"/>
  <c r="R48" i="1"/>
  <c r="S48" i="1"/>
  <c r="X48" i="1"/>
  <c r="Y48" i="1"/>
  <c r="AD48" i="1"/>
  <c r="AE48" i="1"/>
  <c r="AJ48" i="1"/>
  <c r="AK48" i="1"/>
  <c r="AL23" i="1" l="1"/>
  <c r="AM42" i="1"/>
  <c r="AP42" i="1" s="1"/>
  <c r="AM23" i="1"/>
  <c r="AM37" i="1"/>
  <c r="AP37" i="1" s="1"/>
  <c r="AM35" i="1"/>
  <c r="AP35" i="1" s="1"/>
  <c r="AM31" i="1"/>
  <c r="AP31" i="1" s="1"/>
  <c r="AM28" i="1"/>
  <c r="AL28" i="1"/>
  <c r="AM27" i="1"/>
  <c r="AP27" i="1" s="1"/>
  <c r="AO22" i="1"/>
  <c r="AN22" i="1"/>
  <c r="AM22" i="1"/>
  <c r="AL20" i="1"/>
  <c r="AO20" i="1"/>
  <c r="AN20" i="1"/>
  <c r="AM20" i="1"/>
  <c r="AP19" i="1"/>
  <c r="AL14" i="1"/>
  <c r="AP14" i="1" s="1"/>
  <c r="AK13" i="1"/>
  <c r="AD13" i="1"/>
  <c r="Y13" i="1"/>
  <c r="X13" i="1"/>
  <c r="AR42" i="1" l="1"/>
  <c r="AQ42" i="1"/>
  <c r="AP23" i="1"/>
  <c r="AR37" i="1"/>
  <c r="AQ37" i="1"/>
  <c r="AR35" i="1"/>
  <c r="AQ35" i="1"/>
  <c r="AR31" i="1"/>
  <c r="AQ31" i="1"/>
  <c r="AP28" i="1"/>
  <c r="AQ28" i="1" s="1"/>
  <c r="AR27" i="1"/>
  <c r="AQ27" i="1"/>
  <c r="AP22" i="1"/>
  <c r="AQ22" i="1" s="1"/>
  <c r="AP20" i="1"/>
  <c r="AR20" i="1" s="1"/>
  <c r="AR19" i="1"/>
  <c r="AQ19" i="1"/>
  <c r="AQ14" i="1"/>
  <c r="AR14" i="1"/>
  <c r="AR28" i="1" l="1"/>
  <c r="AR23" i="1"/>
  <c r="AQ23" i="1"/>
  <c r="AR22" i="1"/>
  <c r="AQ20" i="1"/>
</calcChain>
</file>

<file path=xl/sharedStrings.xml><?xml version="1.0" encoding="utf-8"?>
<sst xmlns="http://schemas.openxmlformats.org/spreadsheetml/2006/main" count="412" uniqueCount="274">
  <si>
    <t>Meta</t>
  </si>
  <si>
    <t>Indicador</t>
  </si>
  <si>
    <t>Programa</t>
  </si>
  <si>
    <t>Camino hacia la acreditación</t>
  </si>
  <si>
    <t>Objetivo</t>
  </si>
  <si>
    <t>Producto</t>
  </si>
  <si>
    <t>1. Trabajando en condiciones de seguridad, calidad y calidez</t>
  </si>
  <si>
    <t>Dar cumplimiento al mantenimiento de las condiciones de Habilitación para la ESE hospital Regional de Duitama (excepto Infraestructura)</t>
  </si>
  <si>
    <t>% de Mantenimiento de las condiciones de habilitación en la ESE Hospital Regional de Duitama</t>
  </si>
  <si>
    <t>Fortalecer el Sistema Obligatorio de Garantía de la Calidad de la ESE Hospital Regional de Duitama</t>
  </si>
  <si>
    <t>Cumplir en un 90% los requisitos mínimos de habilitación. (en cada vigencia)</t>
  </si>
  <si>
    <t>Valor Esperado 2020</t>
  </si>
  <si>
    <t>Valor Logrado 2020</t>
  </si>
  <si>
    <t>% Cumplimiento Año 2020</t>
  </si>
  <si>
    <t>“Cuidar tu salud, nuestra prioridad”</t>
  </si>
  <si>
    <t>Entidad: E.S.E HOSPITAL REGIONAL DE DUITAMA</t>
  </si>
  <si>
    <t>Valor Esperado 2021</t>
  </si>
  <si>
    <t>Valor Logrado 2021</t>
  </si>
  <si>
    <t>Valor  Faltante Año 2021</t>
  </si>
  <si>
    <t>Valor Esperado 2022</t>
  </si>
  <si>
    <t>% Cumplimiento Año 2022</t>
  </si>
  <si>
    <t>% Cumplimiento Año 2021</t>
  </si>
  <si>
    <t>Valor  Faltante Año 2022</t>
  </si>
  <si>
    <t>Valor Esperado 2023</t>
  </si>
  <si>
    <t>Valor Logrado 2023</t>
  </si>
  <si>
    <t>% Cumplimiento Año 2023</t>
  </si>
  <si>
    <t>Valor  Faltante Año 2023</t>
  </si>
  <si>
    <t>Cumplimiento oportuno del reporte relacionado con el Sistema de Información para la Calidad (SIC)</t>
  </si>
  <si>
    <t>% de cumplimiento del reporte oportuno del Sistema de Información para la Calidad</t>
  </si>
  <si>
    <t>Cumplimiento del 100% del reporte oportuno del Sistema de Información para la Calidad.</t>
  </si>
  <si>
    <t>Autoevaluación de los estándares de acreditación aplicable a instituciones no acreditadas</t>
  </si>
  <si>
    <t>Promedio de autoevaluación de los Estándares de Acreditación</t>
  </si>
  <si>
    <t>Cumplir con un promedio de calificación de 1.8</t>
  </si>
  <si>
    <t>Formular y adoptar el programa de calidad</t>
  </si>
  <si>
    <t>Programa de calidad formulado y adoptado mediante resolución de gerencia</t>
  </si>
  <si>
    <t>No se cuenta con programa de calidad</t>
  </si>
  <si>
    <t>Programa de calidad ejecutado</t>
  </si>
  <si>
    <t>(Actividades del programa de calidad ejecutadas/Actividades del programa de calidad programadas) *100</t>
  </si>
  <si>
    <t>≥90%</t>
  </si>
  <si>
    <t>Implementación política de humanización</t>
  </si>
  <si>
    <t>Actualizar la política y el programa de humanización</t>
  </si>
  <si>
    <t>Programa de humanización adoptado mediante resolución de gerencia</t>
  </si>
  <si>
    <t>Política elaborada y formulada. Se cuenta con borrador del programa</t>
  </si>
  <si>
    <t>Implementar la política y el programa de humanización</t>
  </si>
  <si>
    <t>(Actividades del programa de humanización ejecutadas/actividades del programa de humanización programadas) *100</t>
  </si>
  <si>
    <t>No se cuenta con línea de base</t>
  </si>
  <si>
    <t>Mantener la certificación como institución IAMII</t>
  </si>
  <si>
    <t>Hospital certificado como institución  AMII</t>
  </si>
  <si>
    <t>Hospital certificado como institución IAMII</t>
  </si>
  <si>
    <t>Actualizar la política y el programa de seguridad del paciente</t>
  </si>
  <si>
    <t>Política y programa de seguridad del paciente adoptados mediante resolución de gerencia</t>
  </si>
  <si>
    <t>Se cuenta con versión 0 de política y programa de seguridad del paciente</t>
  </si>
  <si>
    <t>Implementar la política y el programa de seguridad del paciente (PSP)</t>
  </si>
  <si>
    <t xml:space="preserve">(Actividades ejecutadas en desarrollo de objetivos 1 a 4 del PSP/actividades programadas en desarrollo de objetivos 1 a 4  el PSP) *100 </t>
  </si>
  <si>
    <t>Ofrecer un trato amable y respetuoso para los pacientes y sus familias; propender por el crecimiento personal y profesional de los colaboradores</t>
  </si>
  <si>
    <t>Dar continuidad a la implementación de la estrategia IAMII, logrando así mejorar las condiciones de salud y bienestar del binomio madre hijo y su familia</t>
  </si>
  <si>
    <t>Fomentar y evaluar el cumplimiento de procedimientos asistenciales y buenas prácticas de seguridad del paciente, para prevenir la ocurrencia de situaciones que puedan generar daño al paciente</t>
  </si>
  <si>
    <t>Salud de la familia gestante</t>
  </si>
  <si>
    <t>Atención segura</t>
  </si>
  <si>
    <t>2. Superando la pandemia</t>
  </si>
  <si>
    <t>Superando juntos la COVID-19</t>
  </si>
  <si>
    <t>Implementar protocolos de atención que permitan prestar servicios en condiciones de seguridad tanto para los trabajadores como para los usuarios minimizando el riesgo de infección por COVID en las instalaciones de la entidad</t>
  </si>
  <si>
    <t>Protocolo de seguridad laboral elaborado y socializado</t>
  </si>
  <si>
    <t>No se cuenta con linea base</t>
  </si>
  <si>
    <t>Trabajadores y colaboradores adheridos al protocolo de seguridad laboral</t>
  </si>
  <si>
    <t>Porcentaje de adherencia al protocolo de seguridad labora</t>
  </si>
  <si>
    <t>≥70%</t>
  </si>
  <si>
    <t>Estrategia de comunicación dirigida a usuarios del área de influencia informando sobre los servicios ofertados, las medidas de seguridad adoptadas y la manera de acceder a ellos</t>
  </si>
  <si>
    <t xml:space="preserve">Estrategia de comunicación implementada </t>
  </si>
  <si>
    <t>Ampliación portafolio de servicios</t>
  </si>
  <si>
    <t>Ampliar la oferta de servicios especializados a fin de minimizar necesidad de desplazamientos de los usuarios a instituciones de salud ubicadas en otros municipios</t>
  </si>
  <si>
    <t>Inscripción ante el REPS y apertura de nuevos servicios especializados</t>
  </si>
  <si>
    <t>Nuevos servicios inscritos ante el REPS</t>
  </si>
  <si>
    <t>3. Nos evaluamos y mejoramos</t>
  </si>
  <si>
    <t>Reingeniería de procesos</t>
  </si>
  <si>
    <t>Identificar procesos institucionales que sean susceptibles de mejora</t>
  </si>
  <si>
    <t>Procesos priorizados rediseñados</t>
  </si>
  <si>
    <t>(Procesos rediseñados/procesos priorizados) *100</t>
  </si>
  <si>
    <t>Mejora continua</t>
  </si>
  <si>
    <t>Identificar riesgos en los diferentes procesos de la entidad y realizar la gestión de los mismos</t>
  </si>
  <si>
    <t>Elaborar matriz de riesgos, priorizando aquellos que por su impacto deben ser intervenidos</t>
  </si>
  <si>
    <t>Matriz de riesgo elaborada y/o actualizada</t>
  </si>
  <si>
    <t>Se cuenta con matriz que incluye riesgos de algunos procesos administrativos</t>
  </si>
  <si>
    <t>Ejecución de acciones formuladas para mitigar o controlar riesgos identificados</t>
  </si>
  <si>
    <t>Acciones de mitigación y/o control ejecutadas/Acciones de mitigación y/o control programadas</t>
  </si>
  <si>
    <t>En la matriz formulada se plantean acciones para mitigar riesgo, pero no se ha realizado seguimiento</t>
  </si>
  <si>
    <t>Gestionar acciones correctivas para oportunidades de mejora detectadas en auditorías internas o externas</t>
  </si>
  <si>
    <t>Informe sobre estado actual de acciones de mejora registradas en el PUMI</t>
  </si>
  <si>
    <t>Informe sobre estado actual de accione de mejora en el PUMI elaborado y socializado con líderes</t>
  </si>
  <si>
    <t>Planes de mejora formulados y ejecutados a partir de hallazgos de auditorías internas, externas, autoevaluación de habilitación y acreditación, entre otras</t>
  </si>
  <si>
    <t>Actividades de mejora ejecutadas/actividades de mejora programadas</t>
  </si>
  <si>
    <t xml:space="preserve">Con corte a diciembre 232 acciones de mejora abiertas sobre un total de 328 registradas desde el 2015 </t>
  </si>
  <si>
    <t>4. Competitivos y sostenibles</t>
  </si>
  <si>
    <t>Implementación sistema de costos</t>
  </si>
  <si>
    <t>Implementar sistema de costos hospitalario a fin de identificar la rentabilidad real por servicios</t>
  </si>
  <si>
    <t>Documento elaborado y normalizado</t>
  </si>
  <si>
    <t>en el 2019 se realizaron algunas actividades relativas al diseño de la estructura de costos de la entidad</t>
  </si>
  <si>
    <t>Sistema de costos implementados conforme a programa elaborado</t>
  </si>
  <si>
    <t>Porcentaje de avance en la implementación del sistema de costos de la entidad</t>
  </si>
  <si>
    <t>Se realizó plan de acción para dar  inicio a la construcción de la línea de base. A diciembre de 2019 se tiene un avance del 25%</t>
  </si>
  <si>
    <t>Facturación limpia</t>
  </si>
  <si>
    <t>Disminuir el porcentaje de glosas y devoluciones por causa administrativa</t>
  </si>
  <si>
    <t>Actualización del programa y procedimiento facturación limpia y digital</t>
  </si>
  <si>
    <t>Programa y procedimiento actualizado y normalizado</t>
  </si>
  <si>
    <t>Se cuenta con la versión 0 del programa de facturación limpia</t>
  </si>
  <si>
    <t>Ejecución del programa de facturación limpia y digital</t>
  </si>
  <si>
    <t>Acciones del programa de facturación limpia ejecutadas/Acciones del programa de facturación limpia programadas</t>
  </si>
  <si>
    <t>Disminución de glosa originada por causas administrativas</t>
  </si>
  <si>
    <t xml:space="preserve">Valores glosados por causa administrativa/Total valores glosados a la facturación generada  </t>
  </si>
  <si>
    <t>40%
Reducción</t>
  </si>
  <si>
    <t>Gestión de cobro</t>
  </si>
  <si>
    <t>Realizar acciones tendientes a identificar las cuentas por pagar y realizar gestiones para el cobro efectivo de las mismas</t>
  </si>
  <si>
    <t>Acciones de gestión de cobro de cartera instauradas frente a EPS con las que se tiene relación contractual</t>
  </si>
  <si>
    <t>No. de EPS ante las que se adelantaron gestiones de cobro /Total de EPS de régimen  contributivo, subsidiado y especial, con relación contractual vigente.</t>
  </si>
  <si>
    <t>Propuesta de servicios</t>
  </si>
  <si>
    <t>Formular tarifas institucionales y/o paquetes de servicios para especialidades quirúrgicas, que resulten competitivos en el mercado</t>
  </si>
  <si>
    <t>Especialidades quirúrgicas con tarifas institucionales y/o, paquetes de prestación de servicios formulados, con base en costeo estándar</t>
  </si>
  <si>
    <t>Número de especialidades quirúrgicas con  tarifas institucionales y/o paquetes formulados</t>
  </si>
  <si>
    <t>Se cuenta con algunos paquetes de la especialidad de cirugía</t>
  </si>
  <si>
    <t>Gestión de equipos e infraestructura</t>
  </si>
  <si>
    <t>Realizar la renovación gradual de la tecnología biomédica con la que cuenta el hospital</t>
  </si>
  <si>
    <t>Formular y adoptar la política y manual de gestión de la tecnología biomédica   (adquisición, incorporación, monitorización, control y reposición de la tecnología)</t>
  </si>
  <si>
    <t>Política y manual de gestión de la tecnología biomédica formulados y adoptados</t>
  </si>
  <si>
    <t xml:space="preserve">Cumplir con la implementación de la política y manual de gestión de la tecnología biomédica </t>
  </si>
  <si>
    <t>Porcentaje de cumplimiento de plan implementación de la política y manual</t>
  </si>
  <si>
    <t>Adelantar gestiones para buscar financiación para la construcción de salas de cirugía y salas  de partos</t>
  </si>
  <si>
    <t>Gestiones adelantadas para buscar financiación para construcción de salas de cirugía y sala de partos</t>
  </si>
  <si>
    <t>Proyecto presentado y aprobado por ministerio de Salud y de Protección Social</t>
  </si>
  <si>
    <t>Cumplimiento al Plan de mantenimiento hospitalario</t>
  </si>
  <si>
    <t>Porcentaje de cumplimiento de actividades el plan de mantenimiento hospitalario</t>
  </si>
  <si>
    <t>Central de mezclas</t>
  </si>
  <si>
    <t>Central de mezclas certificada en Buenas Prácticas de Manufactura, operando en el HRD y ofertando servicios a otras instituciones de salud</t>
  </si>
  <si>
    <t>Certificación de la central de mezclas en Buenas Prácticas de Manufactura (BPM)por parte del INVIMA</t>
  </si>
  <si>
    <t>Central de mezclas certificada en BPM, por parte del INVIMA</t>
  </si>
  <si>
    <t>Se solicitó visita para certificación en BPM ante el INVIMA</t>
  </si>
  <si>
    <t>Dispensación de tabletería requerida por pacientes hospitalizados, en formato unidosis</t>
  </si>
  <si>
    <t>(Tabletería suministrada en formato unidosis/Total tabletería ordenada por el médico tratante) *100</t>
  </si>
  <si>
    <t>≥65%</t>
  </si>
  <si>
    <t>Autoevaluación y definición de cronograma para aplicar a la habilitación de la CAM para la oferta de medicamentos en dosis unitarias para ofertar a otras instituciones de salud</t>
  </si>
  <si>
    <t>Autoevaluación realizada y cronograma definido</t>
  </si>
  <si>
    <t>5. Socialmente responsables</t>
  </si>
  <si>
    <t>Sistema integrado de Gestión Ambiental, Salud y Seguridad en el trabajo (SIGASST)</t>
  </si>
  <si>
    <t>Fomentar las buenas prácticas ambientales durante la prestación de los servicios de salud</t>
  </si>
  <si>
    <t>Cumplimiento al programa de gestión ambiental formulado en cada anualidad</t>
  </si>
  <si>
    <t>(No. de actividades del SGSST ejecutadas/Total de actividades del SGSST programadas) *100</t>
  </si>
  <si>
    <t xml:space="preserve">Implementar el Sistema de Gestión de Salud y Seguridad en el Trabajo para promover y mantener el bienestar físico, mental y social de los colaboradores </t>
  </si>
  <si>
    <t>SGSST implementado</t>
  </si>
  <si>
    <t>Porcentaje de implementación del SGSST</t>
  </si>
  <si>
    <t>6. Administrativamente fuertes</t>
  </si>
  <si>
    <t>Avanzando en MIPG</t>
  </si>
  <si>
    <t>Avanzar en la implementación del Modelo integrado de planeación y gestión MIPG</t>
  </si>
  <si>
    <t>Avance en la calificación del índice de desempeño institucional (Línea de base 62,8)</t>
  </si>
  <si>
    <t>Calificación índice de desempeño institucional basado en la encuesta FURAG</t>
  </si>
  <si>
    <t>No se cuenta con linea base(incremento)</t>
  </si>
  <si>
    <t>Hospital certificado como Hospital sostenible(incremneto)</t>
  </si>
  <si>
    <t>% Cumplimiento Cuatrienio</t>
  </si>
  <si>
    <t>Eje Estratégico</t>
  </si>
  <si>
    <t>Línea Base</t>
  </si>
  <si>
    <t>Nivel de Cumplimiento Año 2020</t>
  </si>
  <si>
    <t>Valor Faltante Año 2020</t>
  </si>
  <si>
    <t>Nivel de Cumplimiento Año</t>
  </si>
  <si>
    <t>Nivel de Cumplimiento Año 2022</t>
  </si>
  <si>
    <t>Nivel de Cumplimiento Año 2023</t>
  </si>
  <si>
    <t>No se cuenta con línea base</t>
  </si>
  <si>
    <t>Programa para la implementación de sistema de costos</t>
  </si>
  <si>
    <t xml:space="preserve">N° </t>
  </si>
  <si>
    <t>Código</t>
  </si>
  <si>
    <t>P.1.1.1.</t>
  </si>
  <si>
    <t>P.1.1.2.</t>
  </si>
  <si>
    <t>P.1.1.3.</t>
  </si>
  <si>
    <t>P.1.1.4.</t>
  </si>
  <si>
    <t>P.1.1.5.</t>
  </si>
  <si>
    <t>P.1.2.1.</t>
  </si>
  <si>
    <t>P.1.2.2.</t>
  </si>
  <si>
    <t>P.1.3.1.</t>
  </si>
  <si>
    <t>P.1.4.1.</t>
  </si>
  <si>
    <t>P.1.4.2.</t>
  </si>
  <si>
    <t>P.2.1.1.</t>
  </si>
  <si>
    <t>P.2.1.2.</t>
  </si>
  <si>
    <t>P.2.1.3.</t>
  </si>
  <si>
    <t>P.2.2.1.</t>
  </si>
  <si>
    <t>P.3.1.1.</t>
  </si>
  <si>
    <t>P.3.2.1.</t>
  </si>
  <si>
    <t>P.3.2.2.</t>
  </si>
  <si>
    <t>P.3.3.1.</t>
  </si>
  <si>
    <t>P.3.3.2.</t>
  </si>
  <si>
    <t>P.4.1.1.</t>
  </si>
  <si>
    <t>P.4.1.2.</t>
  </si>
  <si>
    <t>P.4.2.1.</t>
  </si>
  <si>
    <t>P.4.2.2.</t>
  </si>
  <si>
    <t>P.4.2.3.</t>
  </si>
  <si>
    <t>P.4.3.1.</t>
  </si>
  <si>
    <t>P.4.4.1.</t>
  </si>
  <si>
    <t>P.4.5.1.</t>
  </si>
  <si>
    <t>P.4.5.2.</t>
  </si>
  <si>
    <t>P.4.5.3.</t>
  </si>
  <si>
    <t>P.4.5.4.</t>
  </si>
  <si>
    <t>P.4.6.1.</t>
  </si>
  <si>
    <t>P.4.6.2.</t>
  </si>
  <si>
    <t>P.4.6.3.</t>
  </si>
  <si>
    <t>P.5.1.1.</t>
  </si>
  <si>
    <t>P.5.1.2.</t>
  </si>
  <si>
    <t>P.6.1.1</t>
  </si>
  <si>
    <t>Acciones realizadas para cumplimiento de meta vigencia 2020</t>
  </si>
  <si>
    <t>NA</t>
  </si>
  <si>
    <t>Protocolo elaborado</t>
  </si>
  <si>
    <t>Protocolo Socializado</t>
  </si>
  <si>
    <t>Acciones realizadas para cumplimiento de meta  2021 (A corte de Junio 30/2021)</t>
  </si>
  <si>
    <r>
      <rPr>
        <b/>
        <sz val="11"/>
        <color theme="1"/>
        <rFont val="Calibri"/>
        <family val="2"/>
        <scheme val="minor"/>
      </rPr>
      <t xml:space="preserve">2020: </t>
    </r>
    <r>
      <rPr>
        <sz val="11"/>
        <color theme="1"/>
        <rFont val="Calibri"/>
        <family val="2"/>
        <scheme val="minor"/>
      </rPr>
      <t xml:space="preserve">Según autoevaluación realizada por calidad  se evidencia un cumplimiento del 61%, soportes emitidos por calidad  cumpliendo con lo parámetros establecidos por la resolución 3100 de 2019 a cada uno de los servicios. 
Reposa en medio magnético para vigencia 2020- 2021 en:
</t>
    </r>
    <r>
      <rPr>
        <b/>
        <sz val="11"/>
        <color theme="1"/>
        <rFont val="Calibri"/>
        <family val="2"/>
        <scheme val="minor"/>
      </rPr>
      <t>F:\1. PLAN DE DESARROLLO INSTITUCIONAL\2020\Eje 1\P.1.1\P.1.1.1</t>
    </r>
    <r>
      <rPr>
        <sz val="11"/>
        <color theme="1"/>
        <rFont val="Calibri"/>
        <family val="2"/>
        <scheme val="minor"/>
      </rPr>
      <t xml:space="preserve"> 
</t>
    </r>
  </si>
  <si>
    <t>AVANCE CUMPLIMIENTO DEL  CUATRIENIO</t>
  </si>
  <si>
    <t>%CUMPLIMIENTO DEL CUATRIENIO</t>
  </si>
  <si>
    <t>% DE AVANCE EN 2020</t>
  </si>
  <si>
    <t>% DE AVANCE EN 2021</t>
  </si>
  <si>
    <t>% DE AVANCE EN 2022</t>
  </si>
  <si>
    <t>% DE AVANCE EN 2023</t>
  </si>
  <si>
    <t>SI(AU6=0%;"CRITICO";SI(AU6&lt;39%;"CRITICO";SI(AU6&lt;59%;"BAJO";SI(AU6&lt;69%;"MEDIO";SI(AU6&lt;79%;"SATISFACTORIO";SI(79%&lt;AU6;"SOBRESALIENTE"))))))</t>
  </si>
  <si>
    <t>Meta Cuatrienio</t>
  </si>
  <si>
    <r>
      <rPr>
        <b/>
        <sz val="11"/>
        <color theme="1"/>
        <rFont val="Calibri"/>
        <family val="2"/>
        <scheme val="minor"/>
      </rPr>
      <t>2020:</t>
    </r>
    <r>
      <rPr>
        <sz val="11"/>
        <color theme="1"/>
        <rFont val="Calibri"/>
        <family val="2"/>
        <scheme val="minor"/>
      </rPr>
      <t xml:space="preserve"> Se evidencia reporte favorable emitido por la SESALUB , con FECHA EMISION CONCEPTO: 18/09/2020, CRITERIO 20. Evidencia de los resultados de la autoevaluación de estándares de acreditación si en el periodo se realizó la misma
CUMPLE: 1,68
Reposa en medio magnético para vigencia 2020 en:
</t>
    </r>
    <r>
      <rPr>
        <b/>
        <sz val="11"/>
        <color theme="1"/>
        <rFont val="Calibri"/>
        <family val="2"/>
        <scheme val="minor"/>
      </rPr>
      <t xml:space="preserve">F:\1. PLAN DE DESARROLLO INSTITUCIONAL\2020\Eje 1\P.1.1\P.1.1.3
2021: </t>
    </r>
    <r>
      <rPr>
        <sz val="11"/>
        <color theme="1"/>
        <rFont val="Calibri"/>
        <family val="2"/>
        <scheme val="minor"/>
      </rPr>
      <t xml:space="preserve">Se evidencia reporte favorable emitido por la SESALUB , con FECHA EMISION CONCEPTO: 18/05/2021, CRITERIO 20. Evidencia de los resultados de la autoevaluación de estándares de acreditación si en el periodo se realizó la misma. Autoevaluación de todos los estándares de acreditación que le aplican
1,72
Reposa en medio magnético para vigencia 2021 en:
</t>
    </r>
    <r>
      <rPr>
        <b/>
        <sz val="11"/>
        <color theme="1"/>
        <rFont val="Calibri"/>
        <family val="2"/>
        <scheme val="minor"/>
      </rPr>
      <t>F:\1. PLAN DE DESARROLLO INSTITUCIONAL\2021\Eje 1\P.1.1\P.1.1.3</t>
    </r>
  </si>
  <si>
    <r>
      <t xml:space="preserve">Meta programada para la vigencia </t>
    </r>
    <r>
      <rPr>
        <b/>
        <sz val="11"/>
        <color theme="1"/>
        <rFont val="Calibri"/>
        <family val="2"/>
        <scheme val="minor"/>
      </rPr>
      <t>2021</t>
    </r>
  </si>
  <si>
    <r>
      <t xml:space="preserve">Meta programada para la vigencia </t>
    </r>
    <r>
      <rPr>
        <b/>
        <sz val="11"/>
        <color theme="1"/>
        <rFont val="Calibri"/>
        <family val="2"/>
        <scheme val="minor"/>
      </rPr>
      <t>2022 y 2023</t>
    </r>
  </si>
  <si>
    <t>N/A</t>
  </si>
  <si>
    <t>POR CUMPLIR EN ELCUATRIENIO</t>
  </si>
  <si>
    <t>OPORTUNIDAD DE CUMPLIMIENTO</t>
  </si>
  <si>
    <t>EN EJECUCION</t>
  </si>
  <si>
    <r>
      <t xml:space="preserve">Cumplida inoportunamente, estaba programada para la vigencia 2020 y se cumple en 2021.  Según resolución 095 del 04 de junio de 2021.
Reposa en medio magnético para  2021 en:
</t>
    </r>
    <r>
      <rPr>
        <b/>
        <sz val="11"/>
        <color theme="1"/>
        <rFont val="Calibri"/>
        <family val="2"/>
        <scheme val="minor"/>
      </rPr>
      <t>F:\1. PLAN DE DESARROLLO INSTITUCIONAL\2021\Eje 1\P.1.2\P.1.2.1</t>
    </r>
    <r>
      <rPr>
        <sz val="11"/>
        <color theme="1"/>
        <rFont val="Calibri"/>
        <family val="2"/>
        <scheme val="minor"/>
      </rPr>
      <t xml:space="preserve">
</t>
    </r>
  </si>
  <si>
    <r>
      <t xml:space="preserve">Se evidencia certificación emitida por el MINISTERIO DE SALUD Y PROTECCION SOCIAL Y LA UNICEFde fecha 10/12/2019. Se soporta actividades de capacitación y Acta de comité IAMII.
Reposa en medio magnético para  2020-2021 en:
</t>
    </r>
    <r>
      <rPr>
        <b/>
        <sz val="11"/>
        <color theme="1"/>
        <rFont val="Calibri"/>
        <family val="2"/>
        <scheme val="minor"/>
      </rPr>
      <t>F:\1. PLAN DE DESARROLLO INSTITUCIONAL\2021\Eje 1\P.1.3\P.1.3.1</t>
    </r>
  </si>
  <si>
    <r>
      <t xml:space="preserve">Cumplida inoportunamente, estaba programada para la vigencia 2020 y se cumple en 2021.  Según resolución 047 del 26 de marzo de 2021.
Reposa en medio magnético para  2021 en:
</t>
    </r>
    <r>
      <rPr>
        <b/>
        <sz val="11"/>
        <color theme="1"/>
        <rFont val="Calibri"/>
        <family val="2"/>
        <scheme val="minor"/>
      </rPr>
      <t>F:\1. PLAN DE DESARROLLO INSTITUCIONAL\2021\Eje 1\P.1.4\P.1.4.1</t>
    </r>
  </si>
  <si>
    <r>
      <t xml:space="preserve">Se evidencia que se está ejecutando el cronograma propuesto para socialización, seguimiento a prácticas seguras en comité de seguridad del paciente. 
Reposa en medio magnético para  2021 en:
</t>
    </r>
    <r>
      <rPr>
        <b/>
        <sz val="11"/>
        <color theme="1"/>
        <rFont val="Calibri"/>
        <family val="2"/>
        <scheme val="minor"/>
      </rPr>
      <t>F:\1. PLAN DE DESARROLLO INSTITUCIONAL\2021\Eje 1\P.1.4\P.1.4.2</t>
    </r>
  </si>
  <si>
    <t>metas programadas vigencia 2022-2023</t>
  </si>
  <si>
    <t>meta programada vigencia 2023</t>
  </si>
  <si>
    <t>Componente</t>
  </si>
  <si>
    <t xml:space="preserve">% de cumplimiento  avance vigencia 2020
</t>
  </si>
  <si>
    <t xml:space="preserve">% de cumplimiento  avance 2021
</t>
  </si>
  <si>
    <t xml:space="preserve">% de cumplimiento  avance 2022
</t>
  </si>
  <si>
    <t xml:space="preserve">% de cumplimiento  avance 2023
</t>
  </si>
  <si>
    <t>% de cumplimiento del cuatrienio</t>
  </si>
  <si>
    <t>SEGUIMIENTO PLAN DE DESARROLLO 2020-2024</t>
  </si>
  <si>
    <t>Presentado por: MARICELA PINZÓN CARDOZO - ASESORA CONTROL INTERNO</t>
  </si>
  <si>
    <t>CUMPLIDA INOPORTUNA</t>
  </si>
  <si>
    <t>CUMPLIDA OPORTUNA</t>
  </si>
  <si>
    <t>EN EJECUCION CON INOPORTUNIDAD</t>
  </si>
  <si>
    <t>SEGUIMIENTO POR CONTROL INTERNO AL PLAN DE DESARROLLO INSTITUCIONAL 2020-2024</t>
  </si>
  <si>
    <t>Valor Logrado 2022</t>
  </si>
  <si>
    <t xml:space="preserve">PLAN DE DESARROLLO </t>
  </si>
  <si>
    <t xml:space="preserve">METAS PROGRAMADAS EN EL CUATRIENIO </t>
  </si>
  <si>
    <r>
      <t xml:space="preserve">Se envidencia el reporte de información en  Formulario Único de Reporte de Avances de la Gestión (FURAG) con los ususarios de Planeación y Control interno; para las vigencias 2019 reportados el 17/02/2020 y para la vigencia 2020 10/03/2021 control interno y 16/03/2021 Planeación. soportes carpeta digital 6. Administrativamente fuertes subcarpeta actividad 36.
los resultados fueron sociazlizados en el Comité Institucional de control interno según acta N° 2 de del 29 de junio de 2021 reposa en el archivo físico de la oficina de control interno Folio 10-11 N° de carpeta 1. y publicados en la página WEB en el siguiente LINK </t>
    </r>
    <r>
      <rPr>
        <b/>
        <sz val="11"/>
        <color theme="1"/>
        <rFont val="Calibri"/>
        <family val="2"/>
        <scheme val="minor"/>
      </rPr>
      <t>http://www.hrd.gov.co/uploads/publications/MHWDkvuxry.pdf</t>
    </r>
  </si>
  <si>
    <r>
      <rPr>
        <b/>
        <sz val="11"/>
        <color theme="1"/>
        <rFont val="Calibri"/>
        <family val="2"/>
        <scheme val="minor"/>
      </rPr>
      <t>2021:</t>
    </r>
    <r>
      <rPr>
        <sz val="11"/>
        <color theme="1"/>
        <rFont val="Calibri"/>
        <family val="2"/>
        <scheme val="minor"/>
      </rPr>
      <t>Meta en ejecución.</t>
    </r>
  </si>
  <si>
    <r>
      <rPr>
        <sz val="11"/>
        <color theme="1"/>
        <rFont val="Calibri"/>
        <family val="2"/>
        <scheme val="minor"/>
      </rPr>
      <t>Reposa en medio magnético para  2020 en:</t>
    </r>
    <r>
      <rPr>
        <b/>
        <sz val="11"/>
        <color theme="1"/>
        <rFont val="Calibri"/>
        <family val="2"/>
        <scheme val="minor"/>
      </rPr>
      <t xml:space="preserve">
F:\1. PLAN DE DESARROLLO INSTITUCIONAL\2020\Eje 2\P.2.1\P.2.1.3</t>
    </r>
  </si>
  <si>
    <r>
      <t xml:space="preserve">Se evidencia formulario de novedades en el registro especial de prestadores de servicios de salud-REPS, de fecha 02/06/2020, donde se inscriben los servicios de:
GRUPO DE SERVICIOS QUIRÚRGICOS COD 213, CIRUGIA PLASTICA ESTETICA.
CONSULTA EXTERNA COD369 CIRUGIA PLASTICA ESTETICA
Se evidencia formulario de novedades en el registro especial de prestadores de servicios de salud-REPS, de fecha 20/08/2020, donde se inscriben los servicios de:
CONSULTA EXTERNA COD 331 NEUMOLOGIA
</t>
    </r>
    <r>
      <rPr>
        <b/>
        <sz val="11"/>
        <color theme="1"/>
        <rFont val="Calibri"/>
        <family val="2"/>
        <scheme val="minor"/>
      </rPr>
      <t xml:space="preserve">
</t>
    </r>
    <r>
      <rPr>
        <sz val="11"/>
        <color theme="1"/>
        <rFont val="Calibri"/>
        <family val="2"/>
        <scheme val="minor"/>
      </rPr>
      <t>Reposa en medio magnético para  2020 en:</t>
    </r>
    <r>
      <rPr>
        <b/>
        <sz val="11"/>
        <color theme="1"/>
        <rFont val="Calibri"/>
        <family val="2"/>
        <scheme val="minor"/>
      </rPr>
      <t xml:space="preserve">
F:\1. PLAN DE DESARROLLO INSTITUCIONAL\2020\Eje 2\P.2.2\P.2.2.1
</t>
    </r>
  </si>
  <si>
    <r>
      <t xml:space="preserve">NOTA: cumple al 100% teniendo en cuenta que el indicador está establecido que cumple cuando es mayor a 90%
Reposa en medio magnético para  2021 en:
</t>
    </r>
    <r>
      <rPr>
        <b/>
        <sz val="11"/>
        <color theme="1"/>
        <rFont val="Calibri"/>
        <family val="2"/>
        <scheme val="minor"/>
      </rPr>
      <t>F:\1. PLAN DE DESARROLLO INSTITUCIONAL\2021\Eje 3\P.3.1.1</t>
    </r>
  </si>
  <si>
    <r>
      <t xml:space="preserve">La matriz fue diseñada bajo la guia versión 4 del DAFP, 151-1-F6 MATRIZ INSTITUCIONAL DE RIESGOS V1 30-04-2021
Reposa en medio magnético para  2020 en:
</t>
    </r>
    <r>
      <rPr>
        <b/>
        <sz val="11"/>
        <color theme="1"/>
        <rFont val="Calibri"/>
        <family val="2"/>
        <scheme val="minor"/>
      </rPr>
      <t>F:\1. PLAN DE DESARROLLO INSTITUCIONAL\2020\Eje 3\P.3.2.1</t>
    </r>
    <r>
      <rPr>
        <sz val="11"/>
        <color theme="1"/>
        <rFont val="Calibri"/>
        <family val="2"/>
        <scheme val="minor"/>
      </rPr>
      <t xml:space="preserve">
Se recomienda estructurar hoja de vida de indicadores y terminar con la adopción de la política de riesgos.</t>
    </r>
  </si>
  <si>
    <r>
      <t xml:space="preserve">Reposa en medio magnético para  2020 en:
</t>
    </r>
    <r>
      <rPr>
        <b/>
        <sz val="11"/>
        <color theme="1"/>
        <rFont val="Calibri"/>
        <family val="2"/>
        <scheme val="minor"/>
      </rPr>
      <t>F:\1. PLAN DE DESARROLLO INSTITUCIONAL\2020\Eje 3\P.3.3.1</t>
    </r>
  </si>
  <si>
    <r>
      <t>Reposa en medio magnético para  2021 en:</t>
    </r>
    <r>
      <rPr>
        <b/>
        <sz val="11"/>
        <color theme="1"/>
        <rFont val="Calibri"/>
        <family val="2"/>
        <scheme val="minor"/>
      </rPr>
      <t xml:space="preserve">
F:\1. PLAN DE DESARROLLO INSTITUCIONAL\2021\Eje 3\P.3.3.2</t>
    </r>
    <r>
      <rPr>
        <sz val="11"/>
        <color theme="1"/>
        <rFont val="Calibri"/>
        <family val="2"/>
        <scheme val="minor"/>
      </rPr>
      <t xml:space="preserve">
Se recomienda revisar el indicador teniendo en cuenta que como está planteado no es alcanzable ni medible.</t>
    </r>
  </si>
  <si>
    <r>
      <rPr>
        <b/>
        <sz val="11"/>
        <color theme="1"/>
        <rFont val="Calibri"/>
        <family val="2"/>
        <scheme val="minor"/>
      </rPr>
      <t>2020:</t>
    </r>
    <r>
      <rPr>
        <sz val="11"/>
        <color theme="1"/>
        <rFont val="Calibri"/>
        <family val="2"/>
        <scheme val="minor"/>
      </rPr>
      <t xml:space="preserve"> SE evidencia manual de costos normalizado con código  315-1-M1, Versión: 04
Vigente a partir de: 30 de Septiembre 2020
Reposa en medio magnético para  2020 en:
</t>
    </r>
    <r>
      <rPr>
        <b/>
        <sz val="11"/>
        <color theme="1"/>
        <rFont val="Calibri"/>
        <family val="2"/>
        <scheme val="minor"/>
      </rPr>
      <t>F:\1. PLAN DE DESARROLLO INSTITUCIONAL\2020\Eje 4\P.4.1\P.4.1.1</t>
    </r>
  </si>
  <si>
    <r>
      <rPr>
        <b/>
        <sz val="11"/>
        <color theme="1"/>
        <rFont val="Calibri"/>
        <family val="2"/>
        <scheme val="minor"/>
      </rPr>
      <t xml:space="preserve">2021: </t>
    </r>
    <r>
      <rPr>
        <sz val="11"/>
        <color theme="1"/>
        <rFont val="Calibri"/>
        <family val="2"/>
        <scheme val="minor"/>
      </rPr>
      <t xml:space="preserve">Se evidencia que se encuentra en ejecución teniendo en cuenta que las actividades están programadas mensualmente y se soporta a junio de 2021
Reposa en medio magnético para  2021 en:
</t>
    </r>
    <r>
      <rPr>
        <b/>
        <sz val="11"/>
        <color theme="1"/>
        <rFont val="Calibri"/>
        <family val="2"/>
        <scheme val="minor"/>
      </rPr>
      <t>F:\1. PLAN DE DESARROLLO INSTITUCIONAL\2021\Eje 4\P.4.2\P.4.2.2</t>
    </r>
  </si>
  <si>
    <r>
      <rPr>
        <sz val="11"/>
        <color theme="1"/>
        <rFont val="Calibri"/>
        <family val="2"/>
        <scheme val="minor"/>
      </rPr>
      <t>Reposa en medio magnético para  2020 en:</t>
    </r>
    <r>
      <rPr>
        <b/>
        <sz val="11"/>
        <color theme="1"/>
        <rFont val="Calibri"/>
        <family val="2"/>
        <scheme val="minor"/>
      </rPr>
      <t xml:space="preserve">
F:\1. PLAN DE DESARROLLO INSTITUCIONAL\2020\Eje 4\P.4.2\P.4.2.3
</t>
    </r>
    <r>
      <rPr>
        <sz val="11"/>
        <color theme="1"/>
        <rFont val="Calibri"/>
        <family val="2"/>
        <scheme val="minor"/>
      </rPr>
      <t>Reposa en medio magnético para  2021 en:</t>
    </r>
    <r>
      <rPr>
        <b/>
        <sz val="11"/>
        <color theme="1"/>
        <rFont val="Calibri"/>
        <family val="2"/>
        <scheme val="minor"/>
      </rPr>
      <t xml:space="preserve">
F:\1. PLAN DE DESARROLLO INSTITUCIONAL\2021\Eje 4\P.4.2\P.4.2.3</t>
    </r>
  </si>
  <si>
    <r>
      <t xml:space="preserve">Se evidencia actas de conciliación del año 2019,2020 y 2021
</t>
    </r>
    <r>
      <rPr>
        <b/>
        <sz val="11"/>
        <color theme="1"/>
        <rFont val="Calibri"/>
        <family val="2"/>
        <scheme val="minor"/>
      </rPr>
      <t xml:space="preserve">
</t>
    </r>
    <r>
      <rPr>
        <sz val="11"/>
        <color theme="1"/>
        <rFont val="Calibri"/>
        <family val="2"/>
        <scheme val="minor"/>
      </rPr>
      <t>Reposa en medio magnético para  2020 en:</t>
    </r>
    <r>
      <rPr>
        <b/>
        <sz val="11"/>
        <color theme="1"/>
        <rFont val="Calibri"/>
        <family val="2"/>
        <scheme val="minor"/>
      </rPr>
      <t xml:space="preserve">
F:\1. PLAN DE DESARROLLO INSTITUCIONAL\2020\Eje 4\P.4.3\P.4.3.1
</t>
    </r>
    <r>
      <rPr>
        <sz val="11"/>
        <color theme="1"/>
        <rFont val="Calibri"/>
        <family val="2"/>
        <scheme val="minor"/>
      </rPr>
      <t xml:space="preserve">Reposa en medio magnético para  2021 en:
</t>
    </r>
    <r>
      <rPr>
        <b/>
        <sz val="11"/>
        <color theme="1"/>
        <rFont val="Calibri"/>
        <family val="2"/>
        <scheme val="minor"/>
      </rPr>
      <t xml:space="preserve">F:\1. PLAN DE DESARROLLO INSTITUCIONAL\2021\Eje 4\P.4.3
</t>
    </r>
    <r>
      <rPr>
        <sz val="11"/>
        <color theme="1"/>
        <rFont val="Calibri"/>
        <family val="2"/>
        <scheme val="minor"/>
      </rPr>
      <t xml:space="preserve">
</t>
    </r>
  </si>
  <si>
    <r>
      <t xml:space="preserve">Se evidenció que la meta de la vigencia 2020, se cumplió de manera inoportuna. Teniendo en cuenta que el acuerdo 003 del 11 de febrero de 2021, adopta algunas tarifas institucionales no definidas en el manual tarifario SOAT.
Reposa en medio magnético para  2021 en:
</t>
    </r>
    <r>
      <rPr>
        <b/>
        <sz val="11"/>
        <color theme="1"/>
        <rFont val="Calibri"/>
        <family val="2"/>
        <scheme val="minor"/>
      </rPr>
      <t>F:\1. PLAN DE DESARROLLO INSTITUCIONAL\2021\Eje 4\P.4.4\P.4.4.1</t>
    </r>
  </si>
  <si>
    <r>
      <t>Reposa en medio magnético para  2020 en:</t>
    </r>
    <r>
      <rPr>
        <b/>
        <sz val="11"/>
        <color theme="1"/>
        <rFont val="Calibri"/>
        <family val="2"/>
        <scheme val="minor"/>
      </rPr>
      <t xml:space="preserve">
F:\1. PLAN DE DESARROLLO INSTITUCIONAL\2020\Eje 4\P.4.1\P.4.1.2
</t>
    </r>
    <r>
      <rPr>
        <sz val="11"/>
        <color theme="1"/>
        <rFont val="Calibri"/>
        <family val="2"/>
        <scheme val="minor"/>
      </rPr>
      <t xml:space="preserve">
</t>
    </r>
    <r>
      <rPr>
        <b/>
        <sz val="11"/>
        <color theme="1"/>
        <rFont val="Calibri"/>
        <family val="2"/>
        <scheme val="minor"/>
      </rPr>
      <t>2021</t>
    </r>
    <r>
      <rPr>
        <sz val="11"/>
        <color theme="1"/>
        <rFont val="Calibri"/>
        <family val="2"/>
        <scheme val="minor"/>
      </rPr>
      <t xml:space="preserve">
Estructura de Centros de Costos – Áreas de Servicios Parametrizadas
►Documentación
►Aplicativo de Costos
►Plantilla de levantamiento de costos
Reposa en medio magnético para  2020 en:
</t>
    </r>
    <r>
      <rPr>
        <b/>
        <sz val="11"/>
        <color theme="1"/>
        <rFont val="Calibri"/>
        <family val="2"/>
        <scheme val="minor"/>
      </rPr>
      <t>F:\1. PLAN DE DESARROLLO INSTITUCIONAL\2021\Eje 4\P.4.1\P.4.1.2</t>
    </r>
  </si>
  <si>
    <r>
      <rPr>
        <b/>
        <sz val="11"/>
        <color theme="1"/>
        <rFont val="Calibri"/>
        <family val="2"/>
        <scheme val="minor"/>
      </rPr>
      <t xml:space="preserve">2020: </t>
    </r>
    <r>
      <rPr>
        <sz val="11"/>
        <color theme="1"/>
        <rFont val="Calibri"/>
        <family val="2"/>
        <scheme val="minor"/>
      </rPr>
      <t xml:space="preserve">Se evidencia el procedimiento de facturación limpia y digital  Versión: 01 PROCEDIMIENTO CODIGO 314-1-P5 Vigente a partir de: 1 de Diciembre de 2020
Reposa en medio magnético para  2020 en:
</t>
    </r>
    <r>
      <rPr>
        <b/>
        <sz val="11"/>
        <color theme="1"/>
        <rFont val="Calibri"/>
        <family val="2"/>
        <scheme val="minor"/>
      </rPr>
      <t>F:\1. PLAN DE DESARROLLO INSTITUCIONAL\2020\Eje 4\P.4.2\P.4.2.1</t>
    </r>
  </si>
  <si>
    <r>
      <t xml:space="preserve">Se evidencia que se encuentra en estructuración y fue entregado para revisión por Planeación a través de correo electrónico el 28 de julio de 2021
Reposa en medio magnético para  2021 en:
</t>
    </r>
    <r>
      <rPr>
        <b/>
        <sz val="11"/>
        <color theme="1"/>
        <rFont val="Calibri"/>
        <family val="2"/>
        <scheme val="minor"/>
      </rPr>
      <t>F:\1. PLAN DE DESARROLLO INSTITUCIONAL\2020\Eje 4\P.4.5</t>
    </r>
  </si>
  <si>
    <t xml:space="preserve">NOTA:  no se evidencia avance de la actividad, teniendo en cuenta que a la fecha no se ha adoptado ni normalizado la  política y manual de gestión de la tecnología biomédica </t>
  </si>
  <si>
    <r>
      <t xml:space="preserve">Reposa en medio magnético para  2021 en:
</t>
    </r>
    <r>
      <rPr>
        <b/>
        <sz val="11"/>
        <color theme="1"/>
        <rFont val="Calibri"/>
        <family val="2"/>
        <scheme val="minor"/>
      </rPr>
      <t>F:\1. PLAN DE DESARROLLO INSTITUCIONAL\2021\Eje 4\P.4.5\P.4.5.3</t>
    </r>
    <r>
      <rPr>
        <sz val="11"/>
        <color theme="1"/>
        <rFont val="Calibri"/>
        <family val="2"/>
        <scheme val="minor"/>
      </rPr>
      <t xml:space="preserve">
Se evidencia radicado el proyecto: Construcción DE SALAS DE PARTOS Y CIRUGIA EN LA SEDE CENTRAL DE LA E.S.E HOSPITAL REGIONAL DE Duitama, se recomienda evaluar el indicador evidenciando que se ha gestionado otros proyectos con diferentes fuentes de financiación.</t>
    </r>
  </si>
  <si>
    <r>
      <rPr>
        <sz val="11"/>
        <color theme="1"/>
        <rFont val="Calibri"/>
        <family val="2"/>
        <scheme val="minor"/>
      </rPr>
      <t>Reposa en medio magnético para  2021 en:</t>
    </r>
    <r>
      <rPr>
        <b/>
        <sz val="11"/>
        <color theme="1"/>
        <rFont val="Calibri"/>
        <family val="2"/>
        <scheme val="minor"/>
      </rPr>
      <t xml:space="preserve">
F:\1. PLAN DE DESARROLLO INSTITUCIONAL\2021\Eje 4\P.4.5\P.4.5.4</t>
    </r>
  </si>
  <si>
    <r>
      <t xml:space="preserve">Se solicitó visita al INVIMA en el año 2020, pero a la fecha está aplazada teniendo en cuenta la emergencia sanitaria.
Reposa en medio magnético para  2021 en:
</t>
    </r>
    <r>
      <rPr>
        <b/>
        <sz val="11"/>
        <color theme="1"/>
        <rFont val="Calibri"/>
        <family val="2"/>
        <scheme val="minor"/>
      </rPr>
      <t>F:\1. PLAN DE DESARROLLO INSTITUCIONAL\2021\Eje 4\P.4.6\P.4.6.1</t>
    </r>
  </si>
  <si>
    <r>
      <rPr>
        <sz val="11"/>
        <color theme="1"/>
        <rFont val="Calibri"/>
        <family val="2"/>
        <scheme val="minor"/>
      </rPr>
      <t>Reposa en medio magnético para  2021 en:</t>
    </r>
    <r>
      <rPr>
        <b/>
        <sz val="11"/>
        <color theme="1"/>
        <rFont val="Calibri"/>
        <family val="2"/>
        <scheme val="minor"/>
      </rPr>
      <t xml:space="preserve">
F:\1. PLAN DE DESARROLLO INSTITUCIONAL\2021\Eje 5\P.5.1\P.5.1.1</t>
    </r>
  </si>
  <si>
    <r>
      <rPr>
        <sz val="11"/>
        <color theme="1"/>
        <rFont val="Calibri"/>
        <family val="2"/>
        <scheme val="minor"/>
      </rPr>
      <t>Reposa en medio magnético para  2020 en:</t>
    </r>
    <r>
      <rPr>
        <b/>
        <sz val="11"/>
        <color theme="1"/>
        <rFont val="Calibri"/>
        <family val="2"/>
        <scheme val="minor"/>
      </rPr>
      <t xml:space="preserve">
F:\1. PLAN DE DESARROLLO INSTITUCIONAL\2020\Eje 5\P.5.1\P.5.1.2
</t>
    </r>
    <r>
      <rPr>
        <sz val="11"/>
        <color theme="1"/>
        <rFont val="Calibri"/>
        <family val="2"/>
        <scheme val="minor"/>
      </rPr>
      <t>Reposa en medio magnético para  2021 en:</t>
    </r>
    <r>
      <rPr>
        <b/>
        <sz val="11"/>
        <color theme="1"/>
        <rFont val="Calibri"/>
        <family val="2"/>
        <scheme val="minor"/>
      </rPr>
      <t xml:space="preserve">
F:\1. PLAN DE DESARROLLO INSTITUCIONAL\2021\Eje 5\P.5.1\P.5.1.2</t>
    </r>
  </si>
  <si>
    <r>
      <t xml:space="preserve">2020:  </t>
    </r>
    <r>
      <rPr>
        <sz val="11"/>
        <color theme="1"/>
        <rFont val="Calibri"/>
        <family val="2"/>
        <scheme val="minor"/>
      </rPr>
      <t xml:space="preserve">Se evidencia cargue a  la plataforam SISPRO de los cuatro trimestres de 2020, según resolución 256 de 2016. 
Los soportes de cargue se evidencia en:
</t>
    </r>
    <r>
      <rPr>
        <b/>
        <sz val="11"/>
        <color theme="1"/>
        <rFont val="Calibri"/>
        <family val="2"/>
        <scheme val="minor"/>
      </rPr>
      <t>F:\1. PLAN DE DESARROLLO INSTITUCIONAL\2020\Eje 1\P.1.1\P.1.1.2
2021: soportes de cargue 2021</t>
    </r>
  </si>
  <si>
    <r>
      <t xml:space="preserve">Reposa en medio magnético para  2020 en:
</t>
    </r>
    <r>
      <rPr>
        <b/>
        <sz val="11"/>
        <color theme="1"/>
        <rFont val="Calibri"/>
        <family val="2"/>
        <scheme val="minor"/>
      </rPr>
      <t>F:\1. PLAN DE DESARROLLO INSTITUCIONAL\2020\Eje 2\P.2.1\P.2.1.1</t>
    </r>
    <r>
      <rPr>
        <sz val="11"/>
        <color theme="1"/>
        <rFont val="Calibri"/>
        <family val="2"/>
        <scheme val="minor"/>
      </rPr>
      <t xml:space="preserve">
</t>
    </r>
  </si>
  <si>
    <r>
      <rPr>
        <b/>
        <sz val="11"/>
        <color theme="1"/>
        <rFont val="Calibri"/>
        <family val="2"/>
        <scheme val="minor"/>
      </rPr>
      <t>2021:</t>
    </r>
    <r>
      <rPr>
        <sz val="11"/>
        <color theme="1"/>
        <rFont val="Calibri"/>
        <family val="2"/>
        <scheme val="minor"/>
      </rPr>
      <t>Meta en ejecución.
A la fecha se evidencia un avance del 50% según soportes del líder de Humanización.</t>
    </r>
  </si>
  <si>
    <t>Fecha publicación: 17/08/2021</t>
  </si>
  <si>
    <t>MARICELA PINZON CARDOZO</t>
  </si>
  <si>
    <t>ASESORA DE CONTROL INTERNO</t>
  </si>
  <si>
    <t>Original Firmado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</si>
</sst>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d&quot; de &quot;mmmm&quot; de &quot;yyyy"/>
    <numFmt numFmtId="165" formatCode="0.0%"/>
    <numFmt numFmtId="166" formatCode="0.0"/>
  </numFmts>
  <fonts count="3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6"/>
      <color theme="0"/>
      <name val="Calibri"/>
      <family val="2"/>
      <scheme val="minor"/>
    </font>
    <font>
      <b/>
      <sz val="18"/>
      <color theme="0"/>
      <name val="Calibri"/>
      <family val="2"/>
      <scheme val="minor"/>
    </font>
    <font>
      <sz val="18"/>
      <color theme="0"/>
      <name val="Calibri"/>
      <family val="2"/>
      <scheme val="minor"/>
    </font>
    <font>
      <sz val="11"/>
      <name val="Calibri"/>
      <family val="2"/>
      <scheme val="minor"/>
    </font>
    <font>
      <b/>
      <sz val="11"/>
      <name val="Calibri"/>
      <family val="2"/>
      <scheme val="minor"/>
    </font>
    <font>
      <sz val="11"/>
      <color rgb="FF000000"/>
      <name val="Calibri"/>
      <family val="2"/>
    </font>
    <font>
      <b/>
      <sz val="18"/>
      <name val="Calibri"/>
      <family val="2"/>
      <scheme val="minor"/>
    </font>
    <font>
      <sz val="18"/>
      <name val="Calibri"/>
      <family val="2"/>
      <scheme val="minor"/>
    </font>
    <font>
      <i/>
      <sz val="11"/>
      <color rgb="FF7F7F7F"/>
      <name val="Calibri"/>
      <family val="2"/>
      <scheme val="minor"/>
    </font>
    <font>
      <sz val="11"/>
      <color rgb="FF000000"/>
      <name val="Calibri"/>
      <family val="2"/>
      <scheme val="minor"/>
    </font>
    <font>
      <sz val="8"/>
      <color theme="1"/>
      <name val="Calibri"/>
      <family val="2"/>
      <scheme val="minor"/>
    </font>
    <font>
      <sz val="8"/>
      <color rgb="FF000000"/>
      <name val="Calibri"/>
      <family val="2"/>
      <scheme val="minor"/>
    </font>
    <font>
      <b/>
      <sz val="8"/>
      <color rgb="FF000000"/>
      <name val="Calibri"/>
      <family val="2"/>
      <scheme val="minor"/>
    </font>
    <font>
      <sz val="8"/>
      <name val="Calibri"/>
      <family val="2"/>
      <scheme val="minor"/>
    </font>
    <font>
      <sz val="10"/>
      <color rgb="FF000000"/>
      <name val="Calibri"/>
      <family val="2"/>
      <scheme val="minor"/>
    </font>
    <font>
      <b/>
      <sz val="11"/>
      <color rgb="FFFF0000"/>
      <name val="Calibri"/>
      <family val="2"/>
      <scheme val="minor"/>
    </font>
    <font>
      <b/>
      <sz val="11"/>
      <color theme="1"/>
      <name val="Calibri"/>
      <family val="2"/>
      <scheme val="minor"/>
    </font>
    <font>
      <sz val="12"/>
      <color theme="1"/>
      <name val="Calibri"/>
      <family val="2"/>
      <scheme val="minor"/>
    </font>
    <font>
      <sz val="12"/>
      <color rgb="FFFF0000"/>
      <name val="Calibri"/>
      <family val="2"/>
      <scheme val="minor"/>
    </font>
    <font>
      <sz val="12"/>
      <color rgb="FF000000"/>
      <name val="Calibri"/>
      <family val="2"/>
      <scheme val="minor"/>
    </font>
    <font>
      <b/>
      <sz val="8"/>
      <color rgb="FF000000"/>
      <name val="Arial"/>
      <family val="2"/>
    </font>
    <font>
      <sz val="8"/>
      <color rgb="FF000000"/>
      <name val="Arial"/>
      <family val="2"/>
    </font>
    <font>
      <b/>
      <sz val="8"/>
      <color theme="1"/>
      <name val="Arial"/>
      <family val="2"/>
    </font>
    <font>
      <sz val="11"/>
      <color theme="0"/>
      <name val="Calibri"/>
      <family val="2"/>
      <scheme val="minor"/>
    </font>
    <font>
      <sz val="8"/>
      <color theme="0" tint="-4.9989318521683403E-2"/>
      <name val="Arial"/>
      <family val="2"/>
    </font>
    <font>
      <sz val="8"/>
      <color theme="0"/>
      <name val="Arial"/>
      <family val="2"/>
    </font>
    <font>
      <b/>
      <sz val="11"/>
      <color rgb="FF000000"/>
      <name val="Arial"/>
      <family val="2"/>
    </font>
    <font>
      <b/>
      <sz val="12"/>
      <name val="Calibri"/>
      <family val="2"/>
      <scheme val="minor"/>
    </font>
  </fonts>
  <fills count="2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CCCCFF"/>
        <bgColor rgb="FFFFFFCC"/>
      </patternFill>
    </fill>
    <fill>
      <patternFill patternType="solid">
        <fgColor rgb="FFFFCCFF"/>
        <bgColor rgb="FFFFFFCC"/>
      </patternFill>
    </fill>
    <fill>
      <patternFill patternType="solid">
        <fgColor rgb="FF66FFFF"/>
        <bgColor rgb="FFFFFFCC"/>
      </patternFill>
    </fill>
    <fill>
      <patternFill patternType="solid">
        <fgColor rgb="FF99FFCC"/>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CFF"/>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39997558519241921"/>
        <bgColor rgb="FFFFFFCC"/>
      </patternFill>
    </fill>
    <fill>
      <patternFill patternType="solid">
        <fgColor theme="7" tint="0.79998168889431442"/>
        <bgColor rgb="FFFFFFCC"/>
      </patternFill>
    </fill>
    <fill>
      <patternFill patternType="solid">
        <fgColor theme="9" tint="0.399975585192419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CCCFF"/>
        <bgColor indexed="64"/>
      </patternFill>
    </fill>
  </fills>
  <borders count="68">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indexed="64"/>
      </left>
      <right style="thin">
        <color auto="1"/>
      </right>
      <top/>
      <bottom style="medium">
        <color indexed="64"/>
      </bottom>
      <diagonal/>
    </border>
    <border>
      <left style="thin">
        <color auto="1"/>
      </left>
      <right/>
      <top style="thin">
        <color auto="1"/>
      </top>
      <bottom/>
      <diagonal/>
    </border>
    <border>
      <left style="medium">
        <color indexed="64"/>
      </left>
      <right style="thin">
        <color indexed="64"/>
      </right>
      <top style="thin">
        <color indexed="64"/>
      </top>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bottom style="thin">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auto="1"/>
      </top>
      <bottom style="medium">
        <color indexed="64"/>
      </bottom>
      <diagonal/>
    </border>
    <border>
      <left style="medium">
        <color indexed="64"/>
      </left>
      <right/>
      <top/>
      <bottom style="thin">
        <color indexed="64"/>
      </bottom>
      <diagonal/>
    </border>
    <border>
      <left style="medium">
        <color indexed="64"/>
      </left>
      <right/>
      <top style="thin">
        <color auto="1"/>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diagonal/>
    </border>
    <border>
      <left style="thin">
        <color auto="1"/>
      </left>
      <right/>
      <top style="medium">
        <color auto="1"/>
      </top>
      <bottom/>
      <diagonal/>
    </border>
    <border>
      <left style="medium">
        <color indexed="64"/>
      </left>
      <right style="medium">
        <color indexed="64"/>
      </right>
      <top/>
      <bottom style="medium">
        <color indexed="64"/>
      </bottom>
      <diagonal/>
    </border>
  </borders>
  <cellStyleXfs count="6">
    <xf numFmtId="0" fontId="0" fillId="0" borderId="0"/>
    <xf numFmtId="9" fontId="1" fillId="0" borderId="0" applyFont="0" applyFill="0" applyBorder="0" applyAlignment="0" applyProtection="0"/>
    <xf numFmtId="0" fontId="9" fillId="0" borderId="0"/>
    <xf numFmtId="0" fontId="12" fillId="0" borderId="0" applyNumberFormat="0" applyFill="0" applyBorder="0" applyAlignment="0" applyProtection="0"/>
    <xf numFmtId="0" fontId="9" fillId="0" borderId="0"/>
    <xf numFmtId="43" fontId="1" fillId="0" borderId="0" applyFont="0" applyFill="0" applyBorder="0" applyAlignment="0" applyProtection="0"/>
  </cellStyleXfs>
  <cellXfs count="448">
    <xf numFmtId="0" fontId="0" fillId="0" borderId="0" xfId="0"/>
    <xf numFmtId="9" fontId="0" fillId="0" borderId="0" xfId="1" applyFont="1" applyFill="1" applyAlignment="1">
      <alignment horizontal="center"/>
    </xf>
    <xf numFmtId="0" fontId="6" fillId="0" borderId="0" xfId="0" applyFont="1" applyFill="1"/>
    <xf numFmtId="0" fontId="2" fillId="0" borderId="1" xfId="0" applyFont="1" applyFill="1" applyBorder="1" applyAlignment="1">
      <alignment horizontal="center" vertical="center" wrapText="1"/>
    </xf>
    <xf numFmtId="0" fontId="0" fillId="0" borderId="0" xfId="0" applyFont="1" applyFill="1"/>
    <xf numFmtId="0" fontId="0" fillId="0" borderId="0" xfId="0" applyFont="1" applyFill="1" applyAlignment="1">
      <alignment horizontal="center"/>
    </xf>
    <xf numFmtId="0" fontId="0" fillId="0" borderId="0" xfId="0" applyFont="1" applyFill="1" applyAlignment="1">
      <alignment horizontal="center" vertical="center"/>
    </xf>
    <xf numFmtId="0" fontId="0" fillId="0" borderId="0" xfId="0" applyFont="1" applyFill="1" applyAlignment="1">
      <alignment wrapText="1"/>
    </xf>
    <xf numFmtId="1" fontId="0" fillId="0" borderId="0" xfId="0" applyNumberFormat="1"/>
    <xf numFmtId="0" fontId="0" fillId="3" borderId="0" xfId="0" applyFont="1" applyFill="1" applyBorder="1" applyAlignment="1" applyProtection="1">
      <alignment horizontal="left" wrapText="1"/>
      <protection hidden="1"/>
    </xf>
    <xf numFmtId="0" fontId="0" fillId="3" borderId="0" xfId="0" applyFont="1" applyFill="1" applyBorder="1" applyAlignment="1" applyProtection="1">
      <alignment horizontal="center"/>
      <protection hidden="1"/>
    </xf>
    <xf numFmtId="0" fontId="0" fillId="0" borderId="0" xfId="0" applyFont="1" applyFill="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protection hidden="1"/>
    </xf>
    <xf numFmtId="0" fontId="8" fillId="11" borderId="25" xfId="0" applyFont="1" applyFill="1" applyBorder="1" applyAlignment="1" applyProtection="1">
      <alignment horizontal="center" vertical="center" wrapText="1"/>
      <protection hidden="1"/>
    </xf>
    <xf numFmtId="0" fontId="8" fillId="11" borderId="26" xfId="0" applyFont="1" applyFill="1" applyBorder="1" applyAlignment="1" applyProtection="1">
      <alignment horizontal="center" vertical="center" wrapText="1"/>
      <protection hidden="1"/>
    </xf>
    <xf numFmtId="0" fontId="8" fillId="11" borderId="18" xfId="0" applyFont="1" applyFill="1" applyBorder="1" applyAlignment="1" applyProtection="1">
      <alignment horizontal="center" vertical="center" wrapText="1"/>
      <protection hidden="1"/>
    </xf>
    <xf numFmtId="0" fontId="8" fillId="12" borderId="26" xfId="0" applyFont="1" applyFill="1" applyBorder="1" applyAlignment="1" applyProtection="1">
      <alignment horizontal="center" vertical="center" wrapText="1"/>
      <protection hidden="1"/>
    </xf>
    <xf numFmtId="9" fontId="8" fillId="5" borderId="26" xfId="1" applyFont="1" applyFill="1" applyBorder="1" applyAlignment="1" applyProtection="1">
      <alignment horizontal="center" vertical="center" wrapText="1"/>
      <protection hidden="1"/>
    </xf>
    <xf numFmtId="0" fontId="8" fillId="25" borderId="26" xfId="0" applyFont="1" applyFill="1" applyBorder="1" applyAlignment="1" applyProtection="1">
      <alignment horizontal="center" vertical="center" wrapText="1"/>
      <protection hidden="1"/>
    </xf>
    <xf numFmtId="0" fontId="8" fillId="16" borderId="26" xfId="0" applyFont="1" applyFill="1" applyBorder="1" applyAlignment="1" applyProtection="1">
      <alignment horizontal="center" vertical="center" wrapText="1"/>
      <protection hidden="1"/>
    </xf>
    <xf numFmtId="0" fontId="8" fillId="14" borderId="26" xfId="0" applyFont="1" applyFill="1" applyBorder="1" applyAlignment="1" applyProtection="1">
      <alignment horizontal="center" vertical="center" wrapText="1"/>
      <protection hidden="1"/>
    </xf>
    <xf numFmtId="0" fontId="8" fillId="4" borderId="26" xfId="0" applyFont="1" applyFill="1" applyBorder="1" applyAlignment="1" applyProtection="1">
      <alignment horizontal="center" vertical="center" wrapText="1"/>
      <protection hidden="1"/>
    </xf>
    <xf numFmtId="0" fontId="8" fillId="5" borderId="26" xfId="0" applyFont="1" applyFill="1" applyBorder="1" applyAlignment="1" applyProtection="1">
      <alignment horizontal="center" vertical="center" wrapText="1"/>
      <protection hidden="1"/>
    </xf>
    <xf numFmtId="0" fontId="21" fillId="5" borderId="6" xfId="0" applyFont="1" applyFill="1" applyBorder="1" applyAlignment="1" applyProtection="1">
      <alignment horizontal="center" vertical="center" wrapText="1"/>
      <protection hidden="1"/>
    </xf>
    <xf numFmtId="0" fontId="0" fillId="5" borderId="6" xfId="0" applyFont="1" applyFill="1" applyBorder="1" applyAlignment="1" applyProtection="1">
      <alignment vertical="center" wrapText="1"/>
      <protection hidden="1"/>
    </xf>
    <xf numFmtId="0" fontId="0" fillId="5" borderId="6" xfId="0" applyFont="1" applyFill="1" applyBorder="1" applyAlignment="1" applyProtection="1">
      <alignment horizontal="center" vertical="center" wrapText="1"/>
      <protection hidden="1"/>
    </xf>
    <xf numFmtId="9" fontId="0" fillId="5" borderId="9" xfId="1" applyFont="1" applyFill="1" applyBorder="1" applyAlignment="1" applyProtection="1">
      <alignment horizontal="center" vertical="center" wrapText="1"/>
      <protection hidden="1"/>
    </xf>
    <xf numFmtId="9" fontId="23" fillId="13" borderId="37" xfId="1" applyFont="1" applyFill="1" applyBorder="1" applyAlignment="1" applyProtection="1">
      <alignment horizontal="center" vertical="center" wrapText="1"/>
      <protection hidden="1"/>
    </xf>
    <xf numFmtId="9" fontId="21" fillId="13" borderId="4" xfId="1" applyFont="1" applyFill="1" applyBorder="1" applyAlignment="1" applyProtection="1">
      <alignment horizontal="center" vertical="center" wrapText="1"/>
      <protection hidden="1"/>
    </xf>
    <xf numFmtId="9" fontId="21" fillId="13" borderId="36" xfId="1" applyFont="1" applyFill="1" applyBorder="1" applyAlignment="1" applyProtection="1">
      <alignment horizontal="center" vertical="center" wrapText="1"/>
      <protection hidden="1"/>
    </xf>
    <xf numFmtId="9" fontId="0" fillId="0" borderId="61" xfId="0" applyNumberFormat="1" applyFont="1" applyFill="1" applyBorder="1" applyAlignment="1" applyProtection="1">
      <alignment horizontal="center" vertical="center"/>
      <protection hidden="1"/>
    </xf>
    <xf numFmtId="9" fontId="0" fillId="11" borderId="20" xfId="0" applyNumberFormat="1" applyFont="1" applyFill="1" applyBorder="1" applyAlignment="1" applyProtection="1">
      <alignment horizontal="center" vertical="center"/>
      <protection hidden="1"/>
    </xf>
    <xf numFmtId="9" fontId="7" fillId="12" borderId="4" xfId="0" applyNumberFormat="1" applyFont="1" applyFill="1" applyBorder="1" applyAlignment="1" applyProtection="1">
      <alignment horizontal="center" vertical="center"/>
      <protection hidden="1"/>
    </xf>
    <xf numFmtId="9" fontId="0" fillId="5" borderId="4" xfId="1" applyNumberFormat="1" applyFont="1" applyFill="1" applyBorder="1" applyAlignment="1" applyProtection="1">
      <alignment horizontal="center" vertical="center"/>
      <protection hidden="1"/>
    </xf>
    <xf numFmtId="0" fontId="0" fillId="2" borderId="4" xfId="0" applyFont="1" applyFill="1" applyBorder="1" applyAlignment="1" applyProtection="1">
      <alignment horizontal="center" vertical="center"/>
      <protection hidden="1"/>
    </xf>
    <xf numFmtId="9" fontId="0" fillId="16" borderId="4" xfId="1" applyFont="1" applyFill="1" applyBorder="1" applyAlignment="1" applyProtection="1">
      <alignment horizontal="center" vertical="center"/>
      <protection hidden="1"/>
    </xf>
    <xf numFmtId="9" fontId="8" fillId="16" borderId="36" xfId="0" applyNumberFormat="1" applyFont="1" applyFill="1" applyBorder="1" applyAlignment="1" applyProtection="1">
      <alignment horizontal="center" vertical="center"/>
      <protection hidden="1"/>
    </xf>
    <xf numFmtId="0" fontId="3" fillId="16" borderId="36" xfId="0" applyFont="1" applyFill="1" applyBorder="1" applyAlignment="1" applyProtection="1">
      <alignment horizontal="center" vertical="center"/>
      <protection hidden="1"/>
    </xf>
    <xf numFmtId="9" fontId="3" fillId="16" borderId="36" xfId="0" applyNumberFormat="1" applyFont="1" applyFill="1" applyBorder="1" applyAlignment="1" applyProtection="1">
      <alignment horizontal="center" vertical="center"/>
      <protection hidden="1"/>
    </xf>
    <xf numFmtId="10" fontId="0" fillId="12" borderId="20" xfId="1" applyNumberFormat="1" applyFont="1" applyFill="1" applyBorder="1" applyAlignment="1" applyProtection="1">
      <alignment horizontal="center" vertical="center"/>
      <protection hidden="1"/>
    </xf>
    <xf numFmtId="10" fontId="0" fillId="12" borderId="4" xfId="1" applyNumberFormat="1" applyFont="1" applyFill="1" applyBorder="1" applyAlignment="1" applyProtection="1">
      <alignment horizontal="center" vertical="center"/>
      <protection hidden="1"/>
    </xf>
    <xf numFmtId="10" fontId="0" fillId="12" borderId="36" xfId="1" applyNumberFormat="1" applyFont="1" applyFill="1" applyBorder="1" applyAlignment="1" applyProtection="1">
      <alignment horizontal="center" vertical="center"/>
      <protection hidden="1"/>
    </xf>
    <xf numFmtId="10" fontId="0" fillId="16" borderId="20" xfId="1" applyNumberFormat="1" applyFont="1" applyFill="1" applyBorder="1" applyAlignment="1" applyProtection="1">
      <alignment horizontal="center" vertical="center"/>
      <protection hidden="1"/>
    </xf>
    <xf numFmtId="10" fontId="0" fillId="16" borderId="4" xfId="1" applyNumberFormat="1" applyFont="1" applyFill="1" applyBorder="1" applyAlignment="1" applyProtection="1">
      <alignment horizontal="center" vertical="center"/>
      <protection hidden="1"/>
    </xf>
    <xf numFmtId="9" fontId="0" fillId="21" borderId="36" xfId="1" applyFont="1" applyFill="1" applyBorder="1" applyAlignment="1" applyProtection="1">
      <alignment horizontal="center" vertical="center"/>
      <protection hidden="1"/>
    </xf>
    <xf numFmtId="0" fontId="0" fillId="0" borderId="46" xfId="0" applyFont="1" applyFill="1" applyBorder="1" applyAlignment="1" applyProtection="1">
      <alignment horizontal="left" vertical="center" wrapText="1"/>
      <protection hidden="1"/>
    </xf>
    <xf numFmtId="0" fontId="0" fillId="0" borderId="49" xfId="0" applyFont="1" applyFill="1" applyBorder="1" applyAlignment="1" applyProtection="1">
      <alignment horizontal="center" vertical="center"/>
      <protection hidden="1"/>
    </xf>
    <xf numFmtId="0" fontId="0" fillId="0" borderId="37" xfId="0" applyFont="1" applyFill="1" applyBorder="1" applyAlignment="1" applyProtection="1">
      <alignment horizontal="center" vertical="center"/>
      <protection hidden="1"/>
    </xf>
    <xf numFmtId="0" fontId="0" fillId="5" borderId="13" xfId="0" applyFont="1" applyFill="1" applyBorder="1" applyAlignment="1" applyProtection="1">
      <alignment vertical="center" wrapText="1"/>
      <protection hidden="1"/>
    </xf>
    <xf numFmtId="0" fontId="21" fillId="5" borderId="2" xfId="0" applyFont="1" applyFill="1" applyBorder="1" applyAlignment="1" applyProtection="1">
      <alignment horizontal="center" vertical="center" wrapText="1"/>
      <protection hidden="1"/>
    </xf>
    <xf numFmtId="0" fontId="0" fillId="5" borderId="2" xfId="0" applyFont="1" applyFill="1" applyBorder="1" applyAlignment="1" applyProtection="1">
      <alignment horizontal="center" vertical="center" wrapText="1"/>
      <protection hidden="1"/>
    </xf>
    <xf numFmtId="0" fontId="0" fillId="5" borderId="2" xfId="0" applyFont="1" applyFill="1" applyBorder="1" applyAlignment="1" applyProtection="1">
      <alignment vertical="center" wrapText="1"/>
      <protection hidden="1"/>
    </xf>
    <xf numFmtId="9" fontId="0" fillId="5" borderId="11" xfId="1" applyFont="1" applyFill="1" applyBorder="1" applyAlignment="1" applyProtection="1">
      <alignment horizontal="center" vertical="center" wrapText="1"/>
      <protection hidden="1"/>
    </xf>
    <xf numFmtId="9" fontId="23" fillId="13" borderId="12" xfId="1" applyFont="1" applyFill="1" applyBorder="1" applyAlignment="1" applyProtection="1">
      <alignment horizontal="center" vertical="center" wrapText="1"/>
      <protection hidden="1"/>
    </xf>
    <xf numFmtId="9" fontId="21" fillId="13" borderId="2" xfId="1" applyFont="1" applyFill="1" applyBorder="1" applyAlignment="1" applyProtection="1">
      <alignment horizontal="center" vertical="center" wrapText="1"/>
      <protection hidden="1"/>
    </xf>
    <xf numFmtId="9" fontId="21" fillId="13" borderId="11" xfId="1" applyFont="1" applyFill="1" applyBorder="1" applyAlignment="1" applyProtection="1">
      <alignment horizontal="center" vertical="center" wrapText="1"/>
      <protection hidden="1"/>
    </xf>
    <xf numFmtId="9" fontId="0" fillId="0" borderId="59" xfId="0" applyNumberFormat="1" applyFont="1" applyFill="1" applyBorder="1" applyAlignment="1" applyProtection="1">
      <alignment horizontal="center" vertical="center"/>
      <protection hidden="1"/>
    </xf>
    <xf numFmtId="9" fontId="0" fillId="11" borderId="13" xfId="0" applyNumberFormat="1" applyFont="1" applyFill="1" applyBorder="1" applyAlignment="1" applyProtection="1">
      <alignment horizontal="center" vertical="center"/>
      <protection hidden="1"/>
    </xf>
    <xf numFmtId="9" fontId="7" fillId="12" borderId="2" xfId="0" applyNumberFormat="1" applyFont="1" applyFill="1" applyBorder="1" applyAlignment="1" applyProtection="1">
      <alignment horizontal="center" vertical="center"/>
      <protection hidden="1"/>
    </xf>
    <xf numFmtId="9" fontId="0" fillId="5" borderId="2" xfId="1" applyNumberFormat="1" applyFont="1" applyFill="1" applyBorder="1" applyAlignment="1" applyProtection="1">
      <alignment horizontal="center" vertical="center"/>
      <protection hidden="1"/>
    </xf>
    <xf numFmtId="0" fontId="0" fillId="2" borderId="2" xfId="0" applyFont="1" applyFill="1" applyBorder="1" applyAlignment="1" applyProtection="1">
      <alignment horizontal="center" vertical="center"/>
      <protection hidden="1"/>
    </xf>
    <xf numFmtId="9" fontId="0" fillId="16" borderId="2" xfId="1" applyFont="1" applyFill="1" applyBorder="1" applyAlignment="1" applyProtection="1">
      <alignment horizontal="center" vertical="center"/>
      <protection hidden="1"/>
    </xf>
    <xf numFmtId="0" fontId="8" fillId="16" borderId="11" xfId="0" applyFont="1" applyFill="1" applyBorder="1" applyAlignment="1" applyProtection="1">
      <alignment horizontal="center" vertical="center"/>
      <protection hidden="1"/>
    </xf>
    <xf numFmtId="0" fontId="3" fillId="16" borderId="11" xfId="0" applyFont="1" applyFill="1" applyBorder="1" applyAlignment="1" applyProtection="1">
      <alignment horizontal="center" vertical="center"/>
      <protection hidden="1"/>
    </xf>
    <xf numFmtId="10" fontId="0" fillId="12" borderId="13" xfId="1" applyNumberFormat="1" applyFont="1" applyFill="1" applyBorder="1" applyAlignment="1" applyProtection="1">
      <alignment horizontal="center" vertical="center"/>
      <protection hidden="1"/>
    </xf>
    <xf numFmtId="10" fontId="0" fillId="12" borderId="2" xfId="1" applyNumberFormat="1" applyFont="1" applyFill="1" applyBorder="1" applyAlignment="1" applyProtection="1">
      <alignment horizontal="center" vertical="center"/>
      <protection hidden="1"/>
    </xf>
    <xf numFmtId="10" fontId="0" fillId="12" borderId="11" xfId="1" applyNumberFormat="1" applyFont="1" applyFill="1" applyBorder="1" applyAlignment="1" applyProtection="1">
      <alignment horizontal="center" vertical="center"/>
      <protection hidden="1"/>
    </xf>
    <xf numFmtId="9" fontId="0" fillId="16" borderId="13" xfId="1" applyFont="1" applyFill="1" applyBorder="1" applyAlignment="1" applyProtection="1">
      <alignment horizontal="center" vertical="center"/>
      <protection hidden="1"/>
    </xf>
    <xf numFmtId="10" fontId="0" fillId="16" borderId="2" xfId="1" applyNumberFormat="1" applyFont="1" applyFill="1" applyBorder="1" applyAlignment="1" applyProtection="1">
      <alignment horizontal="center" vertical="center"/>
      <protection hidden="1"/>
    </xf>
    <xf numFmtId="9" fontId="0" fillId="21" borderId="11" xfId="1" applyFont="1" applyFill="1" applyBorder="1" applyAlignment="1" applyProtection="1">
      <alignment horizontal="center" vertical="center"/>
      <protection hidden="1"/>
    </xf>
    <xf numFmtId="0" fontId="20" fillId="0" borderId="47" xfId="0" applyFont="1" applyFill="1" applyBorder="1" applyAlignment="1" applyProtection="1">
      <alignment horizontal="left" vertical="center" wrapText="1"/>
      <protection hidden="1"/>
    </xf>
    <xf numFmtId="0" fontId="0" fillId="0" borderId="33" xfId="0" applyFont="1" applyFill="1" applyBorder="1" applyAlignment="1" applyProtection="1">
      <alignment horizontal="center" vertical="center"/>
      <protection hidden="1"/>
    </xf>
    <xf numFmtId="0" fontId="0" fillId="0" borderId="12" xfId="0" applyFont="1" applyFill="1" applyBorder="1" applyAlignment="1" applyProtection="1">
      <alignment horizontal="center" vertical="center"/>
      <protection hidden="1"/>
    </xf>
    <xf numFmtId="0" fontId="0" fillId="5" borderId="11" xfId="0" applyFont="1" applyFill="1" applyBorder="1" applyAlignment="1" applyProtection="1">
      <alignment horizontal="center" vertical="center" wrapText="1"/>
      <protection hidden="1"/>
    </xf>
    <xf numFmtId="0" fontId="23" fillId="13" borderId="12" xfId="0" applyFont="1" applyFill="1" applyBorder="1" applyAlignment="1" applyProtection="1">
      <alignment horizontal="center" vertical="center" wrapText="1"/>
      <protection hidden="1"/>
    </xf>
    <xf numFmtId="0" fontId="21" fillId="13" borderId="2" xfId="0" applyFont="1" applyFill="1" applyBorder="1" applyAlignment="1" applyProtection="1">
      <alignment horizontal="center" vertical="center" wrapText="1"/>
      <protection hidden="1"/>
    </xf>
    <xf numFmtId="2" fontId="21" fillId="13" borderId="2" xfId="0" applyNumberFormat="1" applyFont="1" applyFill="1" applyBorder="1" applyAlignment="1" applyProtection="1">
      <alignment horizontal="center" vertical="center" wrapText="1"/>
      <protection hidden="1"/>
    </xf>
    <xf numFmtId="2" fontId="21" fillId="13" borderId="11" xfId="1" applyNumberFormat="1" applyFont="1" applyFill="1" applyBorder="1" applyAlignment="1" applyProtection="1">
      <alignment horizontal="center" vertical="center" wrapText="1"/>
      <protection hidden="1"/>
    </xf>
    <xf numFmtId="0" fontId="0" fillId="0" borderId="59" xfId="0" applyFont="1" applyFill="1" applyBorder="1" applyAlignment="1" applyProtection="1">
      <alignment horizontal="center"/>
      <protection hidden="1"/>
    </xf>
    <xf numFmtId="2" fontId="0" fillId="11" borderId="13" xfId="0" applyNumberFormat="1" applyFont="1" applyFill="1" applyBorder="1" applyAlignment="1" applyProtection="1">
      <alignment horizontal="center" vertical="center"/>
      <protection hidden="1"/>
    </xf>
    <xf numFmtId="2" fontId="7" fillId="12" borderId="2" xfId="0" applyNumberFormat="1" applyFont="1" applyFill="1" applyBorder="1" applyAlignment="1" applyProtection="1">
      <alignment horizontal="center" vertical="center"/>
      <protection hidden="1"/>
    </xf>
    <xf numFmtId="0" fontId="19" fillId="16" borderId="11" xfId="0" applyFont="1" applyFill="1" applyBorder="1" applyAlignment="1" applyProtection="1">
      <alignment horizontal="center" vertical="center"/>
      <protection hidden="1"/>
    </xf>
    <xf numFmtId="166" fontId="0" fillId="11" borderId="13" xfId="0" applyNumberFormat="1" applyFont="1" applyFill="1" applyBorder="1" applyAlignment="1" applyProtection="1">
      <alignment horizontal="center" vertical="center"/>
      <protection hidden="1"/>
    </xf>
    <xf numFmtId="2" fontId="0" fillId="12" borderId="13" xfId="1" applyNumberFormat="1" applyFont="1" applyFill="1" applyBorder="1" applyAlignment="1" applyProtection="1">
      <alignment horizontal="center" vertical="center"/>
      <protection hidden="1"/>
    </xf>
    <xf numFmtId="2" fontId="0" fillId="12" borderId="2" xfId="1" applyNumberFormat="1" applyFont="1" applyFill="1" applyBorder="1" applyAlignment="1" applyProtection="1">
      <alignment horizontal="center" vertical="center"/>
      <protection hidden="1"/>
    </xf>
    <xf numFmtId="2" fontId="0" fillId="12" borderId="11" xfId="1" applyNumberFormat="1" applyFont="1" applyFill="1" applyBorder="1" applyAlignment="1" applyProtection="1">
      <alignment horizontal="center" vertical="center"/>
      <protection hidden="1"/>
    </xf>
    <xf numFmtId="2" fontId="0" fillId="16" borderId="13" xfId="1" applyNumberFormat="1" applyFont="1" applyFill="1" applyBorder="1" applyAlignment="1" applyProtection="1">
      <alignment horizontal="center" vertical="center"/>
      <protection hidden="1"/>
    </xf>
    <xf numFmtId="2" fontId="0" fillId="16" borderId="2" xfId="1" applyNumberFormat="1" applyFont="1" applyFill="1" applyBorder="1" applyAlignment="1" applyProtection="1">
      <alignment horizontal="center" vertical="center"/>
      <protection hidden="1"/>
    </xf>
    <xf numFmtId="0" fontId="0" fillId="0" borderId="47" xfId="0" applyFont="1" applyFill="1" applyBorder="1" applyAlignment="1" applyProtection="1">
      <alignment horizontal="left" vertical="center" wrapText="1"/>
      <protection hidden="1"/>
    </xf>
    <xf numFmtId="1" fontId="23" fillId="24" borderId="12" xfId="1" applyNumberFormat="1" applyFont="1" applyFill="1" applyBorder="1" applyAlignment="1" applyProtection="1">
      <alignment horizontal="center" vertical="center" wrapText="1"/>
      <protection hidden="1"/>
    </xf>
    <xf numFmtId="1" fontId="21" fillId="13" borderId="2" xfId="1" applyNumberFormat="1" applyFont="1" applyFill="1" applyBorder="1" applyAlignment="1" applyProtection="1">
      <alignment horizontal="center" vertical="center" wrapText="1"/>
      <protection hidden="1"/>
    </xf>
    <xf numFmtId="1" fontId="23" fillId="13" borderId="2" xfId="1" applyNumberFormat="1" applyFont="1" applyFill="1" applyBorder="1" applyAlignment="1" applyProtection="1">
      <alignment horizontal="center" vertical="center" wrapText="1"/>
      <protection hidden="1"/>
    </xf>
    <xf numFmtId="1" fontId="23" fillId="13" borderId="11" xfId="1" applyNumberFormat="1" applyFont="1" applyFill="1" applyBorder="1" applyAlignment="1" applyProtection="1">
      <alignment horizontal="center" vertical="center" wrapText="1"/>
      <protection hidden="1"/>
    </xf>
    <xf numFmtId="0" fontId="0" fillId="0" borderId="59" xfId="0" applyFont="1" applyFill="1" applyBorder="1" applyAlignment="1" applyProtection="1">
      <alignment horizontal="center" vertical="center"/>
      <protection hidden="1"/>
    </xf>
    <xf numFmtId="1" fontId="23" fillId="24" borderId="13" xfId="1" applyNumberFormat="1" applyFont="1" applyFill="1" applyBorder="1" applyAlignment="1" applyProtection="1">
      <alignment horizontal="center" vertical="center" wrapText="1"/>
      <protection hidden="1"/>
    </xf>
    <xf numFmtId="1" fontId="7" fillId="12" borderId="2" xfId="0" applyNumberFormat="1" applyFont="1" applyFill="1" applyBorder="1" applyAlignment="1" applyProtection="1">
      <alignment horizontal="center" vertical="center"/>
      <protection hidden="1"/>
    </xf>
    <xf numFmtId="1" fontId="0" fillId="11" borderId="13" xfId="0" applyNumberFormat="1" applyFont="1" applyFill="1" applyBorder="1" applyAlignment="1" applyProtection="1">
      <alignment horizontal="center" vertical="center"/>
      <protection hidden="1"/>
    </xf>
    <xf numFmtId="0" fontId="21" fillId="5" borderId="8" xfId="0" applyFont="1" applyFill="1" applyBorder="1" applyAlignment="1" applyProtection="1">
      <alignment horizontal="center" vertical="center" wrapText="1"/>
      <protection hidden="1"/>
    </xf>
    <xf numFmtId="0" fontId="0" fillId="5" borderId="8" xfId="0" applyFont="1" applyFill="1" applyBorder="1" applyAlignment="1" applyProtection="1">
      <alignment horizontal="center" vertical="center" wrapText="1"/>
      <protection hidden="1"/>
    </xf>
    <xf numFmtId="0" fontId="0" fillId="5" borderId="8" xfId="0" applyFont="1" applyFill="1" applyBorder="1" applyAlignment="1" applyProtection="1">
      <alignment vertical="center" wrapText="1"/>
      <protection hidden="1"/>
    </xf>
    <xf numFmtId="0" fontId="0" fillId="5" borderId="10" xfId="0" applyFont="1" applyFill="1" applyBorder="1" applyAlignment="1" applyProtection="1">
      <alignment horizontal="center" vertical="center" wrapText="1"/>
      <protection hidden="1"/>
    </xf>
    <xf numFmtId="1" fontId="23" fillId="13" borderId="12" xfId="1" applyNumberFormat="1" applyFont="1" applyFill="1" applyBorder="1" applyAlignment="1" applyProtection="1">
      <alignment horizontal="center" vertical="center" wrapText="1"/>
      <protection hidden="1"/>
    </xf>
    <xf numFmtId="9" fontId="21" fillId="13" borderId="2" xfId="0" applyNumberFormat="1" applyFont="1" applyFill="1" applyBorder="1" applyAlignment="1" applyProtection="1">
      <alignment horizontal="center" vertical="center" wrapText="1"/>
      <protection hidden="1"/>
    </xf>
    <xf numFmtId="9" fontId="21" fillId="13" borderId="11" xfId="0" applyNumberFormat="1" applyFont="1" applyFill="1" applyBorder="1" applyAlignment="1" applyProtection="1">
      <alignment horizontal="center" vertical="center" wrapText="1"/>
      <protection hidden="1"/>
    </xf>
    <xf numFmtId="1" fontId="0" fillId="24" borderId="13" xfId="0" applyNumberFormat="1" applyFont="1" applyFill="1" applyBorder="1" applyAlignment="1" applyProtection="1">
      <alignment horizontal="center" vertical="center"/>
      <protection hidden="1"/>
    </xf>
    <xf numFmtId="9" fontId="0" fillId="22" borderId="11" xfId="1" applyFont="1" applyFill="1" applyBorder="1" applyAlignment="1" applyProtection="1">
      <alignment horizontal="center" vertical="center"/>
      <protection hidden="1"/>
    </xf>
    <xf numFmtId="0" fontId="15" fillId="5" borderId="6" xfId="0" applyFont="1" applyFill="1" applyBorder="1" applyAlignment="1" applyProtection="1">
      <alignment vertical="center" wrapText="1"/>
      <protection hidden="1"/>
    </xf>
    <xf numFmtId="0" fontId="13" fillId="5" borderId="9" xfId="0" applyFont="1" applyFill="1" applyBorder="1" applyAlignment="1" applyProtection="1">
      <alignment vertical="center" wrapText="1"/>
      <protection hidden="1"/>
    </xf>
    <xf numFmtId="1" fontId="21" fillId="13" borderId="13" xfId="1" applyNumberFormat="1" applyFont="1" applyFill="1" applyBorder="1" applyAlignment="1" applyProtection="1">
      <alignment horizontal="center" vertical="center" wrapText="1"/>
      <protection hidden="1"/>
    </xf>
    <xf numFmtId="0" fontId="0" fillId="11" borderId="13" xfId="0" applyNumberFormat="1" applyFont="1" applyFill="1" applyBorder="1" applyAlignment="1" applyProtection="1">
      <alignment horizontal="center" vertical="center"/>
      <protection hidden="1"/>
    </xf>
    <xf numFmtId="0" fontId="7" fillId="12" borderId="2" xfId="0" applyNumberFormat="1" applyFont="1" applyFill="1" applyBorder="1" applyAlignment="1" applyProtection="1">
      <alignment horizontal="center" vertical="center"/>
      <protection hidden="1"/>
    </xf>
    <xf numFmtId="1" fontId="0" fillId="16" borderId="13" xfId="1" applyNumberFormat="1" applyFont="1" applyFill="1" applyBorder="1" applyAlignment="1" applyProtection="1">
      <alignment horizontal="center" vertical="center"/>
      <protection hidden="1"/>
    </xf>
    <xf numFmtId="1" fontId="0" fillId="16" borderId="2" xfId="1" applyNumberFormat="1" applyFont="1" applyFill="1" applyBorder="1" applyAlignment="1" applyProtection="1">
      <alignment horizontal="center" vertical="center"/>
      <protection hidden="1"/>
    </xf>
    <xf numFmtId="9" fontId="0" fillId="17" borderId="11" xfId="1" applyFont="1" applyFill="1" applyBorder="1" applyAlignment="1" applyProtection="1">
      <alignment horizontal="center" vertical="center" wrapText="1"/>
      <protection hidden="1"/>
    </xf>
    <xf numFmtId="0" fontId="15" fillId="5" borderId="8" xfId="2" applyFont="1" applyFill="1" applyBorder="1" applyAlignment="1" applyProtection="1">
      <alignment vertical="center" wrapText="1"/>
      <protection hidden="1"/>
    </xf>
    <xf numFmtId="14" fontId="13" fillId="5" borderId="10" xfId="2" applyNumberFormat="1" applyFont="1" applyFill="1" applyBorder="1" applyAlignment="1" applyProtection="1">
      <alignment vertical="center" wrapText="1"/>
      <protection hidden="1"/>
    </xf>
    <xf numFmtId="1" fontId="23" fillId="13" borderId="13" xfId="1" applyNumberFormat="1" applyFont="1" applyFill="1" applyBorder="1" applyAlignment="1" applyProtection="1">
      <alignment horizontal="center" vertical="center" wrapText="1"/>
      <protection hidden="1"/>
    </xf>
    <xf numFmtId="46" fontId="0" fillId="0" borderId="47" xfId="0" applyNumberFormat="1" applyFont="1" applyFill="1" applyBorder="1" applyAlignment="1" applyProtection="1">
      <alignment horizontal="left" vertical="center" wrapText="1"/>
      <protection hidden="1"/>
    </xf>
    <xf numFmtId="0" fontId="15" fillId="5" borderId="63" xfId="0" applyFont="1" applyFill="1" applyBorder="1" applyAlignment="1" applyProtection="1">
      <alignment horizontal="center" vertical="center" textRotation="90" wrapText="1"/>
      <protection hidden="1"/>
    </xf>
    <xf numFmtId="0" fontId="0" fillId="5" borderId="17" xfId="0" applyFont="1" applyFill="1" applyBorder="1" applyAlignment="1" applyProtection="1">
      <alignment vertical="center" wrapText="1"/>
      <protection hidden="1"/>
    </xf>
    <xf numFmtId="0" fontId="21" fillId="5" borderId="18" xfId="0" applyFont="1" applyFill="1" applyBorder="1" applyAlignment="1" applyProtection="1">
      <alignment horizontal="center" vertical="center" wrapText="1"/>
      <protection hidden="1"/>
    </xf>
    <xf numFmtId="0" fontId="15" fillId="5" borderId="18" xfId="2" applyFont="1" applyFill="1" applyBorder="1" applyAlignment="1" applyProtection="1">
      <alignment horizontal="left" vertical="center" wrapText="1"/>
      <protection hidden="1"/>
    </xf>
    <xf numFmtId="0" fontId="15" fillId="5" borderId="18" xfId="2" applyFont="1" applyFill="1" applyBorder="1" applyAlignment="1" applyProtection="1">
      <alignment horizontal="center" vertical="center" wrapText="1"/>
      <protection hidden="1"/>
    </xf>
    <xf numFmtId="14" fontId="13" fillId="5" borderId="50" xfId="2" applyNumberFormat="1" applyFont="1" applyFill="1" applyBorder="1" applyAlignment="1" applyProtection="1">
      <alignment horizontal="center" vertical="center" wrapText="1"/>
      <protection hidden="1"/>
    </xf>
    <xf numFmtId="1" fontId="21" fillId="13" borderId="11" xfId="1" applyNumberFormat="1" applyFont="1" applyFill="1" applyBorder="1" applyAlignment="1" applyProtection="1">
      <alignment horizontal="center" vertical="center" wrapText="1"/>
      <protection hidden="1"/>
    </xf>
    <xf numFmtId="9" fontId="0" fillId="12" borderId="13" xfId="1" applyFont="1" applyFill="1" applyBorder="1" applyAlignment="1" applyProtection="1">
      <alignment horizontal="center" vertical="center"/>
      <protection hidden="1"/>
    </xf>
    <xf numFmtId="9" fontId="0" fillId="12" borderId="2" xfId="1" applyFont="1" applyFill="1" applyBorder="1" applyAlignment="1" applyProtection="1">
      <alignment horizontal="center" vertical="center"/>
      <protection hidden="1"/>
    </xf>
    <xf numFmtId="9" fontId="0" fillId="12" borderId="11" xfId="1" applyFont="1" applyFill="1" applyBorder="1" applyAlignment="1" applyProtection="1">
      <alignment horizontal="center" vertical="center"/>
      <protection hidden="1"/>
    </xf>
    <xf numFmtId="9" fontId="0" fillId="16" borderId="2" xfId="1" applyNumberFormat="1" applyFont="1" applyFill="1" applyBorder="1" applyAlignment="1" applyProtection="1">
      <alignment horizontal="center" vertical="center"/>
      <protection hidden="1"/>
    </xf>
    <xf numFmtId="0" fontId="15" fillId="5" borderId="6" xfId="2" applyFont="1" applyFill="1" applyBorder="1" applyAlignment="1" applyProtection="1">
      <alignment horizontal="left" vertical="center" wrapText="1"/>
      <protection hidden="1"/>
    </xf>
    <xf numFmtId="0" fontId="15" fillId="5" borderId="6" xfId="2" applyFont="1" applyFill="1" applyBorder="1" applyAlignment="1" applyProtection="1">
      <alignment horizontal="center" vertical="center" wrapText="1"/>
      <protection hidden="1"/>
    </xf>
    <xf numFmtId="14" fontId="13" fillId="5" borderId="9" xfId="2" applyNumberFormat="1" applyFont="1" applyFill="1" applyBorder="1" applyAlignment="1" applyProtection="1">
      <alignment horizontal="center" vertical="center" wrapText="1"/>
      <protection hidden="1"/>
    </xf>
    <xf numFmtId="1" fontId="21" fillId="13" borderId="12" xfId="1" applyNumberFormat="1" applyFont="1" applyFill="1" applyBorder="1" applyAlignment="1" applyProtection="1">
      <alignment horizontal="center" vertical="center" wrapText="1"/>
      <protection hidden="1"/>
    </xf>
    <xf numFmtId="10" fontId="0" fillId="16" borderId="13" xfId="1" applyNumberFormat="1" applyFont="1" applyFill="1" applyBorder="1" applyAlignment="1" applyProtection="1">
      <alignment horizontal="center" vertical="center"/>
      <protection hidden="1"/>
    </xf>
    <xf numFmtId="0" fontId="21" fillId="5" borderId="3" xfId="0" applyFont="1" applyFill="1" applyBorder="1" applyAlignment="1" applyProtection="1">
      <alignment horizontal="center" vertical="center" wrapText="1"/>
      <protection hidden="1"/>
    </xf>
    <xf numFmtId="0" fontId="15" fillId="5" borderId="3" xfId="2" applyFont="1" applyFill="1" applyBorder="1" applyAlignment="1" applyProtection="1">
      <alignment horizontal="left" vertical="center" wrapText="1"/>
      <protection hidden="1"/>
    </xf>
    <xf numFmtId="0" fontId="15" fillId="5" borderId="3" xfId="2" applyFont="1" applyFill="1" applyBorder="1" applyAlignment="1" applyProtection="1">
      <alignment horizontal="center" vertical="center" wrapText="1"/>
      <protection hidden="1"/>
    </xf>
    <xf numFmtId="14" fontId="13" fillId="5" borderId="19" xfId="2" applyNumberFormat="1" applyFont="1" applyFill="1" applyBorder="1" applyAlignment="1" applyProtection="1">
      <alignment horizontal="center" vertical="center" wrapText="1"/>
      <protection hidden="1"/>
    </xf>
    <xf numFmtId="1" fontId="23" fillId="13" borderId="42" xfId="1" applyNumberFormat="1" applyFont="1" applyFill="1" applyBorder="1" applyAlignment="1" applyProtection="1">
      <alignment horizontal="center" vertical="center" wrapText="1"/>
      <protection hidden="1"/>
    </xf>
    <xf numFmtId="9" fontId="21" fillId="13" borderId="8" xfId="0" applyNumberFormat="1" applyFont="1" applyFill="1" applyBorder="1" applyAlignment="1" applyProtection="1">
      <alignment horizontal="center" vertical="center" wrapText="1"/>
      <protection hidden="1"/>
    </xf>
    <xf numFmtId="9" fontId="21" fillId="13" borderId="10" xfId="0" applyNumberFormat="1" applyFont="1" applyFill="1" applyBorder="1" applyAlignment="1" applyProtection="1">
      <alignment horizontal="center" vertical="center" wrapText="1"/>
      <protection hidden="1"/>
    </xf>
    <xf numFmtId="9" fontId="0" fillId="0" borderId="60" xfId="0" applyNumberFormat="1" applyFont="1" applyFill="1" applyBorder="1" applyAlignment="1" applyProtection="1">
      <alignment horizontal="center" vertical="center"/>
      <protection hidden="1"/>
    </xf>
    <xf numFmtId="0" fontId="21" fillId="26" borderId="2" xfId="0" applyFont="1" applyFill="1" applyBorder="1" applyAlignment="1" applyProtection="1">
      <alignment horizontal="center" vertical="center" wrapText="1"/>
      <protection hidden="1"/>
    </xf>
    <xf numFmtId="0" fontId="15" fillId="6" borderId="6" xfId="4" applyFont="1" applyFill="1" applyBorder="1" applyAlignment="1" applyProtection="1">
      <alignment horizontal="left" vertical="center" wrapText="1"/>
      <protection hidden="1"/>
    </xf>
    <xf numFmtId="0" fontId="15" fillId="6" borderId="6" xfId="4" applyFont="1" applyFill="1" applyBorder="1" applyAlignment="1" applyProtection="1">
      <alignment horizontal="center" vertical="center" wrapText="1"/>
      <protection hidden="1"/>
    </xf>
    <xf numFmtId="0" fontId="13" fillId="6" borderId="9" xfId="0" applyFont="1" applyFill="1" applyBorder="1" applyAlignment="1" applyProtection="1">
      <alignment horizontal="center" vertical="center" wrapText="1"/>
      <protection hidden="1"/>
    </xf>
    <xf numFmtId="9" fontId="21" fillId="13" borderId="37" xfId="1" applyFont="1" applyFill="1" applyBorder="1" applyAlignment="1" applyProtection="1">
      <alignment horizontal="center" vertical="center" wrapText="1"/>
      <protection hidden="1"/>
    </xf>
    <xf numFmtId="1" fontId="23" fillId="13" borderId="4" xfId="1" applyNumberFormat="1" applyFont="1" applyFill="1" applyBorder="1" applyAlignment="1" applyProtection="1">
      <alignment horizontal="center" vertical="center" wrapText="1"/>
      <protection hidden="1"/>
    </xf>
    <xf numFmtId="1" fontId="23" fillId="13" borderId="36" xfId="1" applyNumberFormat="1" applyFont="1" applyFill="1" applyBorder="1" applyAlignment="1" applyProtection="1">
      <alignment horizontal="center" vertical="center" wrapText="1"/>
      <protection hidden="1"/>
    </xf>
    <xf numFmtId="0" fontId="0" fillId="0" borderId="61" xfId="0" applyFont="1" applyFill="1" applyBorder="1" applyAlignment="1" applyProtection="1">
      <alignment horizontal="center" vertical="center"/>
      <protection hidden="1"/>
    </xf>
    <xf numFmtId="2" fontId="0" fillId="12" borderId="13" xfId="5" applyNumberFormat="1" applyFont="1" applyFill="1" applyBorder="1" applyAlignment="1" applyProtection="1">
      <alignment horizontal="center" vertical="center"/>
      <protection hidden="1"/>
    </xf>
    <xf numFmtId="2" fontId="0" fillId="12" borderId="2" xfId="5" applyNumberFormat="1" applyFont="1" applyFill="1" applyBorder="1" applyAlignment="1" applyProtection="1">
      <alignment horizontal="center" vertical="center"/>
      <protection hidden="1"/>
    </xf>
    <xf numFmtId="43" fontId="0" fillId="12" borderId="2" xfId="5" applyNumberFormat="1" applyFont="1" applyFill="1" applyBorder="1" applyAlignment="1" applyProtection="1">
      <alignment horizontal="center" vertical="center"/>
      <protection hidden="1"/>
    </xf>
    <xf numFmtId="43" fontId="0" fillId="12" borderId="11" xfId="5" applyNumberFormat="1" applyFont="1" applyFill="1" applyBorder="1" applyAlignment="1" applyProtection="1">
      <alignment horizontal="center" vertical="center"/>
      <protection hidden="1"/>
    </xf>
    <xf numFmtId="9" fontId="0" fillId="20" borderId="11" xfId="1" applyFont="1" applyFill="1" applyBorder="1" applyAlignment="1" applyProtection="1">
      <alignment horizontal="center" vertical="center" wrapText="1"/>
      <protection hidden="1"/>
    </xf>
    <xf numFmtId="0" fontId="15" fillId="6" borderId="2" xfId="4" applyFont="1" applyFill="1" applyBorder="1" applyAlignment="1" applyProtection="1">
      <alignment horizontal="left" vertical="center" wrapText="1"/>
      <protection hidden="1"/>
    </xf>
    <xf numFmtId="0" fontId="14" fillId="6" borderId="2" xfId="0" applyFont="1" applyFill="1" applyBorder="1" applyAlignment="1" applyProtection="1">
      <alignment horizontal="left" vertical="center" wrapText="1"/>
      <protection hidden="1"/>
    </xf>
    <xf numFmtId="0" fontId="15" fillId="6" borderId="2" xfId="4" applyFont="1" applyFill="1" applyBorder="1" applyAlignment="1" applyProtection="1">
      <alignment horizontal="center" vertical="center" wrapText="1"/>
      <protection hidden="1"/>
    </xf>
    <xf numFmtId="0" fontId="13" fillId="6" borderId="11" xfId="0" applyFont="1" applyFill="1" applyBorder="1" applyAlignment="1" applyProtection="1">
      <alignment horizontal="center" vertical="center" wrapText="1"/>
      <protection hidden="1"/>
    </xf>
    <xf numFmtId="9" fontId="0" fillId="0" borderId="59" xfId="1" applyFont="1" applyFill="1" applyBorder="1" applyAlignment="1" applyProtection="1">
      <alignment horizontal="center" vertical="center"/>
      <protection hidden="1"/>
    </xf>
    <xf numFmtId="0" fontId="21" fillId="26" borderId="8" xfId="0" applyFont="1" applyFill="1" applyBorder="1" applyAlignment="1" applyProtection="1">
      <alignment horizontal="center" vertical="center" wrapText="1"/>
      <protection hidden="1"/>
    </xf>
    <xf numFmtId="0" fontId="14" fillId="6" borderId="8" xfId="0" applyFont="1" applyFill="1" applyBorder="1" applyAlignment="1" applyProtection="1">
      <alignment horizontal="left" vertical="center" wrapText="1"/>
      <protection hidden="1"/>
    </xf>
    <xf numFmtId="0" fontId="15" fillId="6" borderId="8" xfId="4" applyFont="1" applyFill="1" applyBorder="1" applyAlignment="1" applyProtection="1">
      <alignment horizontal="center" vertical="center" wrapText="1"/>
      <protection hidden="1"/>
    </xf>
    <xf numFmtId="0" fontId="13" fillId="6" borderId="10" xfId="0" applyFont="1" applyFill="1" applyBorder="1" applyAlignment="1" applyProtection="1">
      <alignment horizontal="center" vertical="center" wrapText="1"/>
      <protection hidden="1"/>
    </xf>
    <xf numFmtId="0" fontId="15" fillId="6" borderId="56" xfId="0" applyFont="1" applyFill="1" applyBorder="1" applyAlignment="1" applyProtection="1">
      <alignment horizontal="center" vertical="center" textRotation="90" wrapText="1"/>
      <protection hidden="1"/>
    </xf>
    <xf numFmtId="0" fontId="15" fillId="6" borderId="21" xfId="4" applyFont="1" applyFill="1" applyBorder="1" applyAlignment="1" applyProtection="1">
      <alignment horizontal="center" vertical="center" wrapText="1"/>
      <protection hidden="1"/>
    </xf>
    <xf numFmtId="0" fontId="21" fillId="26" borderId="16" xfId="0" applyFont="1" applyFill="1" applyBorder="1" applyAlignment="1" applyProtection="1">
      <alignment horizontal="center" vertical="center" wrapText="1"/>
      <protection hidden="1"/>
    </xf>
    <xf numFmtId="0" fontId="14" fillId="6" borderId="16" xfId="0" applyFont="1" applyFill="1" applyBorder="1" applyAlignment="1" applyProtection="1">
      <alignment horizontal="left" vertical="center" wrapText="1"/>
      <protection hidden="1"/>
    </xf>
    <xf numFmtId="0" fontId="15" fillId="6" borderId="16" xfId="4" applyFont="1" applyFill="1" applyBorder="1" applyAlignment="1" applyProtection="1">
      <alignment horizontal="left" vertical="center" wrapText="1"/>
      <protection hidden="1"/>
    </xf>
    <xf numFmtId="0" fontId="15" fillId="6" borderId="16" xfId="4" applyFont="1" applyFill="1" applyBorder="1" applyAlignment="1" applyProtection="1">
      <alignment horizontal="center" vertical="center" wrapText="1"/>
      <protection hidden="1"/>
    </xf>
    <xf numFmtId="0" fontId="13" fillId="6" borderId="44" xfId="0" applyFont="1" applyFill="1" applyBorder="1" applyAlignment="1" applyProtection="1">
      <alignment horizontal="center" vertical="center" wrapText="1"/>
      <protection hidden="1"/>
    </xf>
    <xf numFmtId="1" fontId="21" fillId="13" borderId="31" xfId="0" applyNumberFormat="1" applyFont="1" applyFill="1" applyBorder="1" applyAlignment="1" applyProtection="1">
      <alignment horizontal="center" vertical="center" wrapText="1"/>
      <protection hidden="1"/>
    </xf>
    <xf numFmtId="1" fontId="21" fillId="13" borderId="3" xfId="0" applyNumberFormat="1" applyFont="1" applyFill="1" applyBorder="1" applyAlignment="1" applyProtection="1">
      <alignment horizontal="center" vertical="center" wrapText="1"/>
      <protection hidden="1"/>
    </xf>
    <xf numFmtId="1" fontId="23" fillId="13" borderId="3" xfId="1" applyNumberFormat="1" applyFont="1" applyFill="1" applyBorder="1" applyAlignment="1" applyProtection="1">
      <alignment horizontal="center" vertical="center" wrapText="1"/>
      <protection hidden="1"/>
    </xf>
    <xf numFmtId="1" fontId="23" fillId="13" borderId="19" xfId="1" applyNumberFormat="1" applyFont="1" applyFill="1" applyBorder="1" applyAlignment="1" applyProtection="1">
      <alignment horizontal="center" vertical="center" wrapText="1"/>
      <protection hidden="1"/>
    </xf>
    <xf numFmtId="0" fontId="0" fillId="0" borderId="62" xfId="0" applyFont="1" applyFill="1" applyBorder="1" applyAlignment="1" applyProtection="1">
      <alignment horizontal="center" vertical="center"/>
      <protection hidden="1"/>
    </xf>
    <xf numFmtId="0" fontId="15" fillId="7" borderId="63" xfId="0" applyFont="1" applyFill="1" applyBorder="1" applyAlignment="1" applyProtection="1">
      <alignment horizontal="center" vertical="center" textRotation="90" wrapText="1"/>
      <protection hidden="1"/>
    </xf>
    <xf numFmtId="0" fontId="15" fillId="7" borderId="37" xfId="0" applyFont="1" applyFill="1" applyBorder="1" applyAlignment="1" applyProtection="1">
      <alignment horizontal="center" vertical="center" wrapText="1"/>
      <protection hidden="1"/>
    </xf>
    <xf numFmtId="0" fontId="21" fillId="15" borderId="4" xfId="0" applyFont="1" applyFill="1" applyBorder="1" applyAlignment="1" applyProtection="1">
      <alignment horizontal="center" vertical="center" wrapText="1"/>
      <protection hidden="1"/>
    </xf>
    <xf numFmtId="0" fontId="15" fillId="7" borderId="4" xfId="0" applyFont="1" applyFill="1" applyBorder="1" applyAlignment="1" applyProtection="1">
      <alignment horizontal="left" vertical="center" wrapText="1"/>
      <protection hidden="1"/>
    </xf>
    <xf numFmtId="0" fontId="15" fillId="7" borderId="4" xfId="0" applyFont="1" applyFill="1" applyBorder="1" applyAlignment="1" applyProtection="1">
      <alignment horizontal="center" vertical="center" wrapText="1"/>
      <protection hidden="1"/>
    </xf>
    <xf numFmtId="0" fontId="13" fillId="7" borderId="36" xfId="0" applyFont="1" applyFill="1" applyBorder="1" applyAlignment="1" applyProtection="1">
      <alignment horizontal="center" vertical="center" wrapText="1"/>
      <protection hidden="1"/>
    </xf>
    <xf numFmtId="1" fontId="23" fillId="13" borderId="5" xfId="1" applyNumberFormat="1" applyFont="1" applyFill="1" applyBorder="1" applyAlignment="1" applyProtection="1">
      <alignment horizontal="center" vertical="center" wrapText="1"/>
      <protection hidden="1"/>
    </xf>
    <xf numFmtId="9" fontId="21" fillId="13" borderId="6" xfId="0" applyNumberFormat="1" applyFont="1" applyFill="1" applyBorder="1" applyAlignment="1" applyProtection="1">
      <alignment horizontal="center" vertical="center" wrapText="1"/>
      <protection hidden="1"/>
    </xf>
    <xf numFmtId="9" fontId="21" fillId="13" borderId="9" xfId="0" applyNumberFormat="1" applyFont="1" applyFill="1" applyBorder="1" applyAlignment="1" applyProtection="1">
      <alignment horizontal="center" vertical="center" wrapText="1"/>
      <protection hidden="1"/>
    </xf>
    <xf numFmtId="9" fontId="0" fillId="0" borderId="58" xfId="0" applyNumberFormat="1" applyFont="1" applyFill="1" applyBorder="1" applyAlignment="1" applyProtection="1">
      <alignment horizontal="center" vertical="center"/>
      <protection hidden="1"/>
    </xf>
    <xf numFmtId="0" fontId="21" fillId="15" borderId="2" xfId="0" applyFont="1" applyFill="1" applyBorder="1" applyAlignment="1" applyProtection="1">
      <alignment horizontal="center" vertical="center" wrapText="1"/>
      <protection hidden="1"/>
    </xf>
    <xf numFmtId="0" fontId="17" fillId="7" borderId="2" xfId="2" applyFont="1" applyFill="1" applyBorder="1" applyAlignment="1" applyProtection="1">
      <alignment horizontal="left" vertical="center" wrapText="1"/>
      <protection hidden="1"/>
    </xf>
    <xf numFmtId="0" fontId="15" fillId="7" borderId="2" xfId="2" applyFont="1" applyFill="1" applyBorder="1" applyAlignment="1" applyProtection="1">
      <alignment horizontal="center" vertical="center" wrapText="1"/>
      <protection hidden="1"/>
    </xf>
    <xf numFmtId="17" fontId="13" fillId="7" borderId="11" xfId="2" quotePrefix="1" applyNumberFormat="1" applyFont="1" applyFill="1" applyBorder="1" applyAlignment="1" applyProtection="1">
      <alignment horizontal="center" vertical="center" wrapText="1"/>
      <protection hidden="1"/>
    </xf>
    <xf numFmtId="0" fontId="15" fillId="7" borderId="2" xfId="0" applyFont="1" applyFill="1" applyBorder="1" applyAlignment="1" applyProtection="1">
      <alignment horizontal="center" vertical="center" wrapText="1"/>
      <protection hidden="1"/>
    </xf>
    <xf numFmtId="0" fontId="13" fillId="7" borderId="11" xfId="0" applyFont="1" applyFill="1" applyBorder="1" applyAlignment="1" applyProtection="1">
      <alignment horizontal="center" vertical="center" wrapText="1"/>
      <protection hidden="1"/>
    </xf>
    <xf numFmtId="0" fontId="21" fillId="15" borderId="8" xfId="0" applyFont="1" applyFill="1" applyBorder="1" applyAlignment="1" applyProtection="1">
      <alignment horizontal="center" vertical="center" wrapText="1"/>
      <protection hidden="1"/>
    </xf>
    <xf numFmtId="0" fontId="17" fillId="7" borderId="8" xfId="2" applyFont="1" applyFill="1" applyBorder="1" applyAlignment="1" applyProtection="1">
      <alignment horizontal="left" vertical="center" wrapText="1"/>
      <protection hidden="1"/>
    </xf>
    <xf numFmtId="0" fontId="15" fillId="7" borderId="8" xfId="2" applyFont="1" applyFill="1" applyBorder="1" applyAlignment="1" applyProtection="1">
      <alignment horizontal="center" vertical="center" wrapText="1"/>
      <protection hidden="1"/>
    </xf>
    <xf numFmtId="49" fontId="13" fillId="7" borderId="10" xfId="2" quotePrefix="1" applyNumberFormat="1" applyFont="1" applyFill="1" applyBorder="1" applyAlignment="1" applyProtection="1">
      <alignment horizontal="center" vertical="center" wrapText="1"/>
      <protection hidden="1"/>
    </xf>
    <xf numFmtId="1" fontId="23" fillId="13" borderId="7" xfId="1" applyNumberFormat="1" applyFont="1" applyFill="1" applyBorder="1" applyAlignment="1" applyProtection="1">
      <alignment horizontal="center" vertical="center" wrapText="1"/>
      <protection hidden="1"/>
    </xf>
    <xf numFmtId="9" fontId="0" fillId="0" borderId="60" xfId="1" applyFont="1" applyFill="1" applyBorder="1" applyAlignment="1" applyProtection="1">
      <alignment horizontal="center" vertical="center"/>
      <protection hidden="1"/>
    </xf>
    <xf numFmtId="9" fontId="0" fillId="24" borderId="13" xfId="1" applyFont="1" applyFill="1" applyBorder="1" applyAlignment="1" applyProtection="1">
      <alignment horizontal="center" vertical="center"/>
      <protection hidden="1"/>
    </xf>
    <xf numFmtId="0" fontId="21" fillId="8" borderId="6" xfId="0" applyFont="1" applyFill="1" applyBorder="1" applyAlignment="1" applyProtection="1">
      <alignment horizontal="center" vertical="center" wrapText="1"/>
      <protection hidden="1"/>
    </xf>
    <xf numFmtId="0" fontId="15" fillId="8" borderId="6" xfId="4" applyFont="1" applyFill="1" applyBorder="1" applyAlignment="1" applyProtection="1">
      <alignment horizontal="left" vertical="center" wrapText="1"/>
      <protection hidden="1"/>
    </xf>
    <xf numFmtId="0" fontId="15" fillId="8" borderId="6" xfId="4" applyFont="1" applyFill="1" applyBorder="1" applyAlignment="1" applyProtection="1">
      <alignment horizontal="center" vertical="center" wrapText="1"/>
      <protection hidden="1"/>
    </xf>
    <xf numFmtId="0" fontId="13" fillId="8" borderId="9" xfId="4" applyFont="1" applyFill="1" applyBorder="1" applyAlignment="1" applyProtection="1">
      <alignment horizontal="center" vertical="center" wrapText="1"/>
      <protection hidden="1"/>
    </xf>
    <xf numFmtId="1" fontId="21" fillId="13" borderId="20" xfId="0" applyNumberFormat="1" applyFont="1" applyFill="1" applyBorder="1" applyAlignment="1" applyProtection="1">
      <alignment horizontal="center" vertical="center" wrapText="1"/>
      <protection hidden="1"/>
    </xf>
    <xf numFmtId="0" fontId="21" fillId="8" borderId="8" xfId="0" applyFont="1" applyFill="1" applyBorder="1" applyAlignment="1" applyProtection="1">
      <alignment horizontal="center" vertical="center" wrapText="1"/>
      <protection hidden="1"/>
    </xf>
    <xf numFmtId="0" fontId="15" fillId="8" borderId="8" xfId="4" applyFont="1" applyFill="1" applyBorder="1" applyAlignment="1" applyProtection="1">
      <alignment horizontal="left" vertical="center" wrapText="1"/>
      <protection hidden="1"/>
    </xf>
    <xf numFmtId="9" fontId="15" fillId="8" borderId="8" xfId="4" applyNumberFormat="1" applyFont="1" applyFill="1" applyBorder="1" applyAlignment="1" applyProtection="1">
      <alignment horizontal="center" vertical="center" wrapText="1"/>
      <protection hidden="1"/>
    </xf>
    <xf numFmtId="164" fontId="13" fillId="8" borderId="10" xfId="4" applyNumberFormat="1" applyFont="1" applyFill="1" applyBorder="1" applyAlignment="1" applyProtection="1">
      <alignment horizontal="center" vertical="center" wrapText="1"/>
      <protection hidden="1"/>
    </xf>
    <xf numFmtId="9" fontId="21" fillId="13" borderId="13" xfId="0" applyNumberFormat="1" applyFont="1" applyFill="1" applyBorder="1" applyAlignment="1" applyProtection="1">
      <alignment horizontal="center" vertical="center" wrapText="1"/>
      <protection hidden="1"/>
    </xf>
    <xf numFmtId="9" fontId="22" fillId="13" borderId="11" xfId="0" applyNumberFormat="1" applyFont="1" applyFill="1" applyBorder="1" applyAlignment="1" applyProtection="1">
      <alignment horizontal="center" vertical="center" wrapText="1"/>
      <protection hidden="1"/>
    </xf>
    <xf numFmtId="165" fontId="7" fillId="12" borderId="2" xfId="0" applyNumberFormat="1" applyFont="1" applyFill="1" applyBorder="1" applyAlignment="1" applyProtection="1">
      <alignment horizontal="center" vertical="center"/>
      <protection hidden="1"/>
    </xf>
    <xf numFmtId="0" fontId="15" fillId="8" borderId="6" xfId="0" applyFont="1" applyFill="1" applyBorder="1" applyAlignment="1" applyProtection="1">
      <alignment horizontal="left" vertical="center" wrapText="1"/>
      <protection hidden="1"/>
    </xf>
    <xf numFmtId="0" fontId="15" fillId="8" borderId="6" xfId="0" applyFont="1" applyFill="1" applyBorder="1" applyAlignment="1" applyProtection="1">
      <alignment horizontal="center" vertical="center" wrapText="1"/>
      <protection hidden="1"/>
    </xf>
    <xf numFmtId="0" fontId="13" fillId="8" borderId="9" xfId="0" applyFont="1" applyFill="1" applyBorder="1" applyAlignment="1" applyProtection="1">
      <alignment horizontal="center" vertical="center" wrapText="1"/>
      <protection hidden="1"/>
    </xf>
    <xf numFmtId="1" fontId="21" fillId="13" borderId="13" xfId="0" applyNumberFormat="1" applyFont="1" applyFill="1" applyBorder="1" applyAlignment="1" applyProtection="1">
      <alignment horizontal="center" vertical="center" wrapText="1"/>
      <protection hidden="1"/>
    </xf>
    <xf numFmtId="0" fontId="21" fillId="8" borderId="2" xfId="0" applyFont="1" applyFill="1" applyBorder="1" applyAlignment="1" applyProtection="1">
      <alignment horizontal="center" vertical="center" wrapText="1"/>
      <protection hidden="1"/>
    </xf>
    <xf numFmtId="0" fontId="15" fillId="8" borderId="2" xfId="4" applyFont="1" applyFill="1" applyBorder="1" applyAlignment="1" applyProtection="1">
      <alignment horizontal="left" vertical="center" wrapText="1"/>
      <protection hidden="1"/>
    </xf>
    <xf numFmtId="0" fontId="15" fillId="8" borderId="2" xfId="4" applyFont="1" applyFill="1" applyBorder="1" applyAlignment="1" applyProtection="1">
      <alignment horizontal="center" vertical="center" wrapText="1"/>
      <protection hidden="1"/>
    </xf>
    <xf numFmtId="164" fontId="13" fillId="8" borderId="11" xfId="4" applyNumberFormat="1" applyFont="1" applyFill="1" applyBorder="1" applyAlignment="1" applyProtection="1">
      <alignment horizontal="center" vertical="center" wrapText="1"/>
      <protection hidden="1"/>
    </xf>
    <xf numFmtId="0" fontId="17" fillId="8" borderId="8" xfId="4" applyFont="1" applyFill="1" applyBorder="1" applyAlignment="1" applyProtection="1">
      <alignment horizontal="left" vertical="center" wrapText="1"/>
      <protection hidden="1"/>
    </xf>
    <xf numFmtId="9" fontId="13" fillId="8" borderId="10" xfId="4" applyNumberFormat="1" applyFont="1" applyFill="1" applyBorder="1" applyAlignment="1" applyProtection="1">
      <alignment horizontal="center" vertical="center" wrapText="1"/>
      <protection hidden="1"/>
    </xf>
    <xf numFmtId="0" fontId="16" fillId="8" borderId="63" xfId="3" applyFont="1" applyFill="1" applyBorder="1" applyAlignment="1" applyProtection="1">
      <alignment horizontal="center" vertical="center" textRotation="90" wrapText="1"/>
      <protection hidden="1"/>
    </xf>
    <xf numFmtId="0" fontId="15" fillId="8" borderId="28" xfId="3" applyFont="1" applyFill="1" applyBorder="1" applyAlignment="1" applyProtection="1">
      <alignment horizontal="center" vertical="center" wrapText="1"/>
      <protection hidden="1"/>
    </xf>
    <xf numFmtId="0" fontId="21" fillId="8" borderId="26" xfId="0" applyFont="1" applyFill="1" applyBorder="1" applyAlignment="1" applyProtection="1">
      <alignment horizontal="center" vertical="center" wrapText="1"/>
      <protection hidden="1"/>
    </xf>
    <xf numFmtId="0" fontId="15" fillId="8" borderId="26" xfId="4" applyFont="1" applyFill="1" applyBorder="1" applyAlignment="1" applyProtection="1">
      <alignment horizontal="left" vertical="center" wrapText="1"/>
      <protection hidden="1"/>
    </xf>
    <xf numFmtId="0" fontId="15" fillId="8" borderId="26" xfId="4" applyFont="1" applyFill="1" applyBorder="1" applyAlignment="1" applyProtection="1">
      <alignment horizontal="center" vertical="center" wrapText="1"/>
      <protection hidden="1"/>
    </xf>
    <xf numFmtId="9" fontId="13" fillId="8" borderId="27" xfId="4" quotePrefix="1" applyNumberFormat="1" applyFont="1" applyFill="1" applyBorder="1" applyAlignment="1" applyProtection="1">
      <alignment horizontal="center" vertical="center" wrapText="1"/>
      <protection hidden="1"/>
    </xf>
    <xf numFmtId="0" fontId="15" fillId="8" borderId="26" xfId="3" applyFont="1" applyFill="1" applyBorder="1" applyAlignment="1" applyProtection="1">
      <alignment horizontal="left" vertical="center" wrapText="1"/>
      <protection hidden="1"/>
    </xf>
    <xf numFmtId="0" fontId="15" fillId="8" borderId="26" xfId="3" applyFont="1" applyFill="1" applyBorder="1" applyAlignment="1" applyProtection="1">
      <alignment horizontal="center" vertical="center" wrapText="1"/>
      <protection hidden="1"/>
    </xf>
    <xf numFmtId="164" fontId="13" fillId="8" borderId="27" xfId="3" applyNumberFormat="1" applyFont="1" applyFill="1" applyBorder="1" applyAlignment="1" applyProtection="1">
      <alignment horizontal="center" vertical="center" wrapText="1"/>
      <protection hidden="1"/>
    </xf>
    <xf numFmtId="1" fontId="21" fillId="13" borderId="2" xfId="0" applyNumberFormat="1" applyFont="1" applyFill="1" applyBorder="1" applyAlignment="1" applyProtection="1">
      <alignment horizontal="center" vertical="center" wrapText="1"/>
      <protection hidden="1"/>
    </xf>
    <xf numFmtId="0" fontId="15" fillId="8" borderId="6" xfId="3" applyFont="1" applyFill="1" applyBorder="1" applyAlignment="1" applyProtection="1">
      <alignment horizontal="left" vertical="center" wrapText="1"/>
      <protection hidden="1"/>
    </xf>
    <xf numFmtId="0" fontId="15" fillId="8" borderId="6" xfId="3" applyFont="1" applyFill="1" applyBorder="1" applyAlignment="1" applyProtection="1">
      <alignment horizontal="center" vertical="center" wrapText="1"/>
      <protection hidden="1"/>
    </xf>
    <xf numFmtId="164" fontId="13" fillId="8" borderId="9" xfId="3" applyNumberFormat="1" applyFont="1" applyFill="1" applyBorder="1" applyAlignment="1" applyProtection="1">
      <alignment horizontal="center" vertical="center" wrapText="1"/>
      <protection hidden="1"/>
    </xf>
    <xf numFmtId="9" fontId="0" fillId="14" borderId="11" xfId="1" applyFont="1" applyFill="1" applyBorder="1" applyAlignment="1" applyProtection="1">
      <alignment horizontal="center" vertical="center" wrapText="1"/>
      <protection hidden="1"/>
    </xf>
    <xf numFmtId="9" fontId="22" fillId="13" borderId="2" xfId="0" applyNumberFormat="1" applyFont="1" applyFill="1" applyBorder="1" applyAlignment="1" applyProtection="1">
      <alignment horizontal="center" vertical="center" wrapText="1"/>
      <protection hidden="1"/>
    </xf>
    <xf numFmtId="0" fontId="22" fillId="8" borderId="2" xfId="0" applyFont="1" applyFill="1" applyBorder="1" applyAlignment="1" applyProtection="1">
      <alignment horizontal="center" vertical="center" wrapText="1"/>
      <protection hidden="1"/>
    </xf>
    <xf numFmtId="1" fontId="22" fillId="13" borderId="13" xfId="1" applyNumberFormat="1" applyFont="1" applyFill="1" applyBorder="1" applyAlignment="1" applyProtection="1">
      <alignment horizontal="center" vertical="center" wrapText="1"/>
      <protection hidden="1"/>
    </xf>
    <xf numFmtId="1" fontId="22" fillId="13" borderId="2" xfId="0" applyNumberFormat="1" applyFont="1" applyFill="1" applyBorder="1" applyAlignment="1" applyProtection="1">
      <alignment horizontal="center" vertical="center" wrapText="1"/>
      <protection hidden="1"/>
    </xf>
    <xf numFmtId="1" fontId="22" fillId="13" borderId="2" xfId="1" applyNumberFormat="1" applyFont="1" applyFill="1" applyBorder="1" applyAlignment="1" applyProtection="1">
      <alignment horizontal="center" vertical="center" wrapText="1"/>
      <protection hidden="1"/>
    </xf>
    <xf numFmtId="1" fontId="22" fillId="13" borderId="11" xfId="1" applyNumberFormat="1" applyFont="1" applyFill="1" applyBorder="1" applyAlignment="1" applyProtection="1">
      <alignment horizontal="center" vertical="center" wrapText="1"/>
      <protection hidden="1"/>
    </xf>
    <xf numFmtId="0" fontId="7" fillId="12" borderId="2" xfId="1" applyNumberFormat="1" applyFont="1" applyFill="1" applyBorder="1" applyAlignment="1" applyProtection="1">
      <alignment horizontal="center" vertical="center"/>
      <protection hidden="1"/>
    </xf>
    <xf numFmtId="0" fontId="15" fillId="8" borderId="8" xfId="4" applyFont="1" applyFill="1" applyBorder="1" applyAlignment="1" applyProtection="1">
      <alignment horizontal="center" vertical="center" wrapText="1"/>
      <protection hidden="1"/>
    </xf>
    <xf numFmtId="0" fontId="13" fillId="8" borderId="10" xfId="4" applyFont="1" applyFill="1" applyBorder="1" applyAlignment="1" applyProtection="1">
      <alignment horizontal="center" vertical="center" wrapText="1"/>
      <protection hidden="1"/>
    </xf>
    <xf numFmtId="0" fontId="22" fillId="8" borderId="6" xfId="0" applyFont="1" applyFill="1" applyBorder="1" applyAlignment="1" applyProtection="1">
      <alignment horizontal="center" vertical="center" wrapText="1"/>
      <protection hidden="1"/>
    </xf>
    <xf numFmtId="9" fontId="0" fillId="23" borderId="11" xfId="1" applyFont="1" applyFill="1" applyBorder="1" applyAlignment="1" applyProtection="1">
      <alignment horizontal="center" vertical="center"/>
      <protection hidden="1"/>
    </xf>
    <xf numFmtId="0" fontId="15" fillId="8" borderId="2" xfId="0" applyFont="1" applyFill="1" applyBorder="1" applyAlignment="1" applyProtection="1">
      <alignment horizontal="left" vertical="center" wrapText="1"/>
      <protection hidden="1"/>
    </xf>
    <xf numFmtId="0" fontId="22" fillId="8" borderId="8" xfId="0" applyFont="1" applyFill="1" applyBorder="1" applyAlignment="1" applyProtection="1">
      <alignment horizontal="center" vertical="center" wrapText="1"/>
      <protection hidden="1"/>
    </xf>
    <xf numFmtId="0" fontId="15" fillId="8" borderId="8" xfId="0" applyFont="1" applyFill="1" applyBorder="1" applyAlignment="1" applyProtection="1">
      <alignment horizontal="left" vertical="center" wrapText="1"/>
      <protection hidden="1"/>
    </xf>
    <xf numFmtId="0" fontId="15" fillId="8" borderId="8" xfId="0" applyFont="1" applyFill="1" applyBorder="1" applyAlignment="1" applyProtection="1">
      <alignment horizontal="center" vertical="center" wrapText="1"/>
      <protection hidden="1"/>
    </xf>
    <xf numFmtId="1" fontId="22" fillId="13" borderId="23" xfId="1" applyNumberFormat="1" applyFont="1" applyFill="1" applyBorder="1" applyAlignment="1" applyProtection="1">
      <alignment horizontal="center" vertical="center" wrapText="1"/>
      <protection hidden="1"/>
    </xf>
    <xf numFmtId="1" fontId="22" fillId="13" borderId="3" xfId="1" applyNumberFormat="1" applyFont="1" applyFill="1" applyBorder="1" applyAlignment="1" applyProtection="1">
      <alignment horizontal="center" vertical="center" wrapText="1"/>
      <protection hidden="1"/>
    </xf>
    <xf numFmtId="1" fontId="22" fillId="13" borderId="19" xfId="0" applyNumberFormat="1" applyFont="1" applyFill="1" applyBorder="1" applyAlignment="1" applyProtection="1">
      <alignment horizontal="center" vertical="center" wrapText="1"/>
      <protection hidden="1"/>
    </xf>
    <xf numFmtId="0" fontId="15" fillId="9" borderId="30" xfId="3" applyFont="1" applyFill="1" applyBorder="1" applyAlignment="1" applyProtection="1">
      <alignment horizontal="center" vertical="center" wrapText="1"/>
      <protection hidden="1"/>
    </xf>
    <xf numFmtId="0" fontId="21" fillId="9" borderId="6" xfId="0" applyFont="1" applyFill="1" applyBorder="1" applyAlignment="1" applyProtection="1">
      <alignment horizontal="center" vertical="center" wrapText="1"/>
      <protection hidden="1"/>
    </xf>
    <xf numFmtId="0" fontId="15" fillId="9" borderId="6" xfId="2" applyFont="1" applyFill="1" applyBorder="1" applyAlignment="1" applyProtection="1">
      <alignment horizontal="left" vertical="center" wrapText="1"/>
      <protection hidden="1"/>
    </xf>
    <xf numFmtId="0" fontId="15" fillId="9" borderId="6" xfId="2" applyFont="1" applyFill="1" applyBorder="1" applyAlignment="1" applyProtection="1">
      <alignment horizontal="center" vertical="center" wrapText="1"/>
      <protection hidden="1"/>
    </xf>
    <xf numFmtId="164" fontId="13" fillId="9" borderId="9" xfId="2" applyNumberFormat="1" applyFont="1" applyFill="1" applyBorder="1" applyAlignment="1" applyProtection="1">
      <alignment horizontal="center" vertical="center" wrapText="1"/>
      <protection hidden="1"/>
    </xf>
    <xf numFmtId="9" fontId="21" fillId="13" borderId="5" xfId="1" applyFont="1" applyFill="1" applyBorder="1" applyAlignment="1" applyProtection="1">
      <alignment horizontal="center" vertical="center" wrapText="1"/>
      <protection hidden="1"/>
    </xf>
    <xf numFmtId="9" fontId="21" fillId="13" borderId="6" xfId="1" applyFont="1" applyFill="1" applyBorder="1" applyAlignment="1" applyProtection="1">
      <alignment horizontal="center" vertical="center" wrapText="1"/>
      <protection hidden="1"/>
    </xf>
    <xf numFmtId="9" fontId="21" fillId="13" borderId="9" xfId="1" applyFont="1" applyFill="1" applyBorder="1" applyAlignment="1" applyProtection="1">
      <alignment horizontal="center" vertical="center" wrapText="1"/>
      <protection hidden="1"/>
    </xf>
    <xf numFmtId="9" fontId="0" fillId="0" borderId="58" xfId="1" applyFont="1" applyFill="1" applyBorder="1" applyAlignment="1" applyProtection="1">
      <alignment horizontal="center" vertical="center"/>
      <protection hidden="1"/>
    </xf>
    <xf numFmtId="0" fontId="15" fillId="9" borderId="42" xfId="3" applyFont="1" applyFill="1" applyBorder="1" applyAlignment="1" applyProtection="1">
      <alignment horizontal="center" vertical="center" wrapText="1"/>
      <protection hidden="1"/>
    </xf>
    <xf numFmtId="0" fontId="21" fillId="9" borderId="8" xfId="0" applyFont="1" applyFill="1" applyBorder="1" applyAlignment="1" applyProtection="1">
      <alignment horizontal="center" vertical="center" wrapText="1"/>
      <protection hidden="1"/>
    </xf>
    <xf numFmtId="0" fontId="15" fillId="9" borderId="8" xfId="2" applyFont="1" applyFill="1" applyBorder="1" applyAlignment="1" applyProtection="1">
      <alignment horizontal="left" vertical="center" wrapText="1"/>
      <protection hidden="1"/>
    </xf>
    <xf numFmtId="164" fontId="15" fillId="9" borderId="8" xfId="2" applyNumberFormat="1" applyFont="1" applyFill="1" applyBorder="1" applyAlignment="1" applyProtection="1">
      <alignment horizontal="center" vertical="center" wrapText="1"/>
      <protection hidden="1"/>
    </xf>
    <xf numFmtId="9" fontId="13" fillId="9" borderId="10" xfId="2" applyNumberFormat="1" applyFont="1" applyFill="1" applyBorder="1" applyAlignment="1" applyProtection="1">
      <alignment horizontal="center" vertical="center" wrapText="1"/>
      <protection hidden="1"/>
    </xf>
    <xf numFmtId="9" fontId="21" fillId="13" borderId="7" xfId="1" applyFont="1" applyFill="1" applyBorder="1" applyAlignment="1" applyProtection="1">
      <alignment horizontal="center" vertical="center" wrapText="1"/>
      <protection hidden="1"/>
    </xf>
    <xf numFmtId="9" fontId="21" fillId="13" borderId="8" xfId="1" applyFont="1" applyFill="1" applyBorder="1" applyAlignment="1" applyProtection="1">
      <alignment horizontal="center" vertical="center" wrapText="1"/>
      <protection hidden="1"/>
    </xf>
    <xf numFmtId="9" fontId="21" fillId="13" borderId="10" xfId="1" applyFont="1" applyFill="1" applyBorder="1" applyAlignment="1" applyProtection="1">
      <alignment horizontal="center" vertical="center" wrapText="1"/>
      <protection hidden="1"/>
    </xf>
    <xf numFmtId="0" fontId="18" fillId="10" borderId="63" xfId="0" applyFont="1" applyFill="1" applyBorder="1" applyAlignment="1" applyProtection="1">
      <alignment horizontal="center" vertical="center" textRotation="90" wrapText="1"/>
      <protection hidden="1"/>
    </xf>
    <xf numFmtId="0" fontId="18" fillId="10" borderId="43" xfId="0" applyFont="1" applyFill="1" applyBorder="1" applyAlignment="1" applyProtection="1">
      <alignment horizontal="center" vertical="center" wrapText="1"/>
      <protection hidden="1"/>
    </xf>
    <xf numFmtId="0" fontId="23" fillId="10" borderId="16" xfId="0" applyFont="1" applyFill="1" applyBorder="1" applyAlignment="1" applyProtection="1">
      <alignment horizontal="center" vertical="center" wrapText="1"/>
      <protection hidden="1"/>
    </xf>
    <xf numFmtId="0" fontId="18" fillId="10" borderId="16" xfId="0" applyFont="1" applyFill="1" applyBorder="1" applyAlignment="1" applyProtection="1">
      <alignment horizontal="left" vertical="top" wrapText="1"/>
      <protection hidden="1"/>
    </xf>
    <xf numFmtId="10" fontId="18" fillId="10" borderId="16" xfId="0" applyNumberFormat="1" applyFont="1" applyFill="1" applyBorder="1" applyAlignment="1" applyProtection="1">
      <alignment horizontal="center" vertical="center"/>
      <protection hidden="1"/>
    </xf>
    <xf numFmtId="165" fontId="13" fillId="10" borderId="44" xfId="0" applyNumberFormat="1" applyFont="1" applyFill="1" applyBorder="1" applyAlignment="1" applyProtection="1">
      <alignment horizontal="center" vertical="center" wrapText="1"/>
      <protection hidden="1"/>
    </xf>
    <xf numFmtId="165" fontId="21" fillId="13" borderId="21" xfId="0" applyNumberFormat="1" applyFont="1" applyFill="1" applyBorder="1" applyAlignment="1" applyProtection="1">
      <alignment horizontal="center" vertical="center" wrapText="1"/>
      <protection hidden="1"/>
    </xf>
    <xf numFmtId="165" fontId="21" fillId="13" borderId="16" xfId="0" applyNumberFormat="1" applyFont="1" applyFill="1" applyBorder="1" applyAlignment="1" applyProtection="1">
      <alignment horizontal="center" vertical="center" wrapText="1"/>
      <protection hidden="1"/>
    </xf>
    <xf numFmtId="165" fontId="21" fillId="13" borderId="44" xfId="0" applyNumberFormat="1" applyFont="1" applyFill="1" applyBorder="1" applyAlignment="1" applyProtection="1">
      <alignment horizontal="center" vertical="center" wrapText="1"/>
      <protection hidden="1"/>
    </xf>
    <xf numFmtId="165" fontId="0" fillId="0" borderId="40" xfId="1" applyNumberFormat="1" applyFont="1" applyFill="1" applyBorder="1" applyAlignment="1" applyProtection="1">
      <alignment horizontal="center" vertical="center"/>
      <protection hidden="1"/>
    </xf>
    <xf numFmtId="165" fontId="0" fillId="11" borderId="7" xfId="0" applyNumberFormat="1" applyFont="1" applyFill="1" applyBorder="1" applyAlignment="1" applyProtection="1">
      <alignment horizontal="center" vertical="center"/>
      <protection hidden="1"/>
    </xf>
    <xf numFmtId="9" fontId="7" fillId="12" borderId="8" xfId="0" applyNumberFormat="1" applyFont="1" applyFill="1" applyBorder="1" applyAlignment="1" applyProtection="1">
      <alignment horizontal="center" vertical="center"/>
      <protection hidden="1"/>
    </xf>
    <xf numFmtId="9" fontId="0" fillId="5" borderId="8" xfId="1" applyNumberFormat="1" applyFont="1" applyFill="1" applyBorder="1" applyAlignment="1" applyProtection="1">
      <alignment horizontal="center" vertical="center"/>
      <protection hidden="1"/>
    </xf>
    <xf numFmtId="0" fontId="0" fillId="2" borderId="8" xfId="0" applyFont="1" applyFill="1" applyBorder="1" applyAlignment="1" applyProtection="1">
      <alignment horizontal="center" vertical="center"/>
      <protection hidden="1"/>
    </xf>
    <xf numFmtId="9" fontId="0" fillId="16" borderId="8" xfId="1" applyFont="1" applyFill="1" applyBorder="1" applyAlignment="1" applyProtection="1">
      <alignment horizontal="center" vertical="center"/>
      <protection hidden="1"/>
    </xf>
    <xf numFmtId="0" fontId="19" fillId="16" borderId="10" xfId="0" applyFont="1" applyFill="1" applyBorder="1" applyAlignment="1" applyProtection="1">
      <alignment horizontal="center" vertical="center"/>
      <protection hidden="1"/>
    </xf>
    <xf numFmtId="0" fontId="3" fillId="16" borderId="10" xfId="0" applyFont="1" applyFill="1" applyBorder="1" applyAlignment="1" applyProtection="1">
      <alignment horizontal="center" vertical="center"/>
      <protection hidden="1"/>
    </xf>
    <xf numFmtId="10" fontId="0" fillId="12" borderId="7" xfId="1" applyNumberFormat="1" applyFont="1" applyFill="1" applyBorder="1" applyAlignment="1" applyProtection="1">
      <alignment horizontal="center" vertical="center"/>
      <protection hidden="1"/>
    </xf>
    <xf numFmtId="10" fontId="0" fillId="12" borderId="8" xfId="1" applyNumberFormat="1" applyFont="1" applyFill="1" applyBorder="1" applyAlignment="1" applyProtection="1">
      <alignment horizontal="center" vertical="center"/>
      <protection hidden="1"/>
    </xf>
    <xf numFmtId="10" fontId="0" fillId="12" borderId="10" xfId="1" applyNumberFormat="1" applyFont="1" applyFill="1" applyBorder="1" applyAlignment="1" applyProtection="1">
      <alignment horizontal="center" vertical="center"/>
      <protection hidden="1"/>
    </xf>
    <xf numFmtId="10" fontId="0" fillId="16" borderId="7" xfId="1" applyNumberFormat="1" applyFont="1" applyFill="1" applyBorder="1" applyAlignment="1" applyProtection="1">
      <alignment horizontal="center" vertical="center"/>
      <protection hidden="1"/>
    </xf>
    <xf numFmtId="10" fontId="0" fillId="16" borderId="8" xfId="1" applyNumberFormat="1" applyFont="1" applyFill="1" applyBorder="1" applyAlignment="1" applyProtection="1">
      <alignment horizontal="center" vertical="center"/>
      <protection hidden="1"/>
    </xf>
    <xf numFmtId="9" fontId="0" fillId="21" borderId="10" xfId="1" applyFont="1" applyFill="1" applyBorder="1" applyAlignment="1" applyProtection="1">
      <alignment horizontal="center" vertical="center"/>
      <protection hidden="1"/>
    </xf>
    <xf numFmtId="0" fontId="0" fillId="0" borderId="48" xfId="0" applyFont="1" applyFill="1" applyBorder="1" applyAlignment="1" applyProtection="1">
      <alignment horizontal="left" vertical="center" wrapText="1"/>
      <protection hidden="1"/>
    </xf>
    <xf numFmtId="0" fontId="3" fillId="0" borderId="34" xfId="0" applyFont="1" applyFill="1" applyBorder="1" applyAlignment="1" applyProtection="1">
      <alignment horizontal="center" vertical="center"/>
      <protection hidden="1"/>
    </xf>
    <xf numFmtId="0" fontId="0" fillId="0" borderId="0" xfId="0" applyFont="1" applyFill="1" applyProtection="1">
      <protection hidden="1"/>
    </xf>
    <xf numFmtId="0" fontId="8" fillId="0" borderId="27" xfId="0" applyFont="1" applyFill="1" applyBorder="1" applyAlignment="1" applyProtection="1">
      <alignment horizontal="center" vertical="center" wrapText="1"/>
      <protection hidden="1"/>
    </xf>
    <xf numFmtId="0" fontId="8" fillId="11" borderId="66" xfId="0" applyFont="1" applyFill="1" applyBorder="1" applyAlignment="1" applyProtection="1">
      <alignment horizontal="center" vertical="center" wrapText="1"/>
      <protection hidden="1"/>
    </xf>
    <xf numFmtId="0" fontId="8" fillId="11" borderId="28" xfId="0" applyFont="1" applyFill="1" applyBorder="1" applyAlignment="1" applyProtection="1">
      <alignment horizontal="center" vertical="center" wrapText="1"/>
      <protection hidden="1"/>
    </xf>
    <xf numFmtId="0" fontId="8" fillId="11" borderId="27" xfId="0" applyFont="1" applyFill="1" applyBorder="1" applyAlignment="1" applyProtection="1">
      <alignment horizontal="center" vertical="center" wrapText="1"/>
      <protection hidden="1"/>
    </xf>
    <xf numFmtId="0" fontId="0" fillId="5" borderId="5" xfId="0" applyFont="1" applyFill="1" applyBorder="1" applyAlignment="1" applyProtection="1">
      <alignment vertical="center" wrapText="1"/>
      <protection hidden="1"/>
    </xf>
    <xf numFmtId="0" fontId="0" fillId="5" borderId="7" xfId="0" applyFont="1" applyFill="1" applyBorder="1" applyAlignment="1" applyProtection="1">
      <alignment vertical="center" wrapText="1"/>
      <protection hidden="1"/>
    </xf>
    <xf numFmtId="0" fontId="4" fillId="3" borderId="0" xfId="0" applyFont="1" applyFill="1" applyBorder="1" applyAlignment="1" applyProtection="1">
      <alignment horizontal="center" vertical="center"/>
      <protection hidden="1"/>
    </xf>
    <xf numFmtId="0" fontId="6" fillId="0" borderId="0" xfId="0" applyFont="1" applyFill="1" applyProtection="1">
      <protection hidden="1"/>
    </xf>
    <xf numFmtId="0" fontId="2" fillId="0" borderId="24" xfId="0" applyFont="1" applyFill="1" applyBorder="1" applyAlignment="1" applyProtection="1">
      <alignment horizontal="center" vertical="center" wrapText="1"/>
      <protection hidden="1"/>
    </xf>
    <xf numFmtId="0" fontId="24" fillId="16" borderId="63" xfId="0" applyFont="1" applyFill="1" applyBorder="1" applyAlignment="1">
      <alignment horizontal="center" vertical="center" wrapText="1"/>
    </xf>
    <xf numFmtId="0" fontId="24" fillId="11" borderId="29" xfId="0" applyFont="1" applyFill="1" applyBorder="1" applyAlignment="1">
      <alignment horizontal="center" vertical="center" wrapText="1"/>
    </xf>
    <xf numFmtId="0" fontId="24" fillId="17" borderId="27" xfId="0" applyFont="1" applyFill="1" applyBorder="1" applyAlignment="1">
      <alignment horizontal="center" vertical="center" wrapText="1"/>
    </xf>
    <xf numFmtId="0" fontId="25" fillId="18" borderId="32" xfId="0" applyFont="1" applyFill="1" applyBorder="1" applyAlignment="1">
      <alignment horizontal="center" vertical="center" wrapText="1"/>
    </xf>
    <xf numFmtId="9" fontId="24" fillId="16" borderId="20" xfId="1" applyFont="1" applyFill="1" applyBorder="1" applyAlignment="1" applyProtection="1">
      <alignment horizontal="center" vertical="center"/>
      <protection hidden="1"/>
    </xf>
    <xf numFmtId="9" fontId="24" fillId="17" borderId="36" xfId="1" applyFont="1" applyFill="1" applyBorder="1" applyAlignment="1" applyProtection="1">
      <alignment horizontal="center" vertical="center"/>
      <protection hidden="1"/>
    </xf>
    <xf numFmtId="1" fontId="24" fillId="17" borderId="20" xfId="0" applyNumberFormat="1" applyFont="1" applyFill="1" applyBorder="1" applyAlignment="1" applyProtection="1">
      <alignment horizontal="center" vertical="center"/>
      <protection hidden="1"/>
    </xf>
    <xf numFmtId="9" fontId="24" fillId="11" borderId="20" xfId="1" applyFont="1" applyFill="1" applyBorder="1" applyAlignment="1" applyProtection="1">
      <alignment horizontal="center" vertical="center"/>
      <protection hidden="1"/>
    </xf>
    <xf numFmtId="0" fontId="0" fillId="3" borderId="0" xfId="0" applyFont="1" applyFill="1" applyAlignment="1" applyProtection="1">
      <alignment horizontal="center" vertical="center"/>
      <protection hidden="1"/>
    </xf>
    <xf numFmtId="0" fontId="7" fillId="3" borderId="0" xfId="0" applyFont="1" applyFill="1" applyProtection="1">
      <protection hidden="1"/>
    </xf>
    <xf numFmtId="0" fontId="7" fillId="3" borderId="0" xfId="0" applyFont="1" applyFill="1" applyAlignment="1" applyProtection="1">
      <alignment horizontal="center"/>
      <protection hidden="1"/>
    </xf>
    <xf numFmtId="0" fontId="7" fillId="3" borderId="0" xfId="0" applyFont="1" applyFill="1" applyAlignment="1" applyProtection="1">
      <alignment wrapText="1"/>
      <protection hidden="1"/>
    </xf>
    <xf numFmtId="0" fontId="7" fillId="3" borderId="0" xfId="0" applyFont="1" applyFill="1" applyAlignment="1" applyProtection="1">
      <alignment horizontal="center" vertical="center"/>
      <protection hidden="1"/>
    </xf>
    <xf numFmtId="0" fontId="27" fillId="3" borderId="0" xfId="0" applyFont="1" applyFill="1" applyProtection="1">
      <protection hidden="1"/>
    </xf>
    <xf numFmtId="0" fontId="27" fillId="3" borderId="0" xfId="0" applyFont="1" applyFill="1" applyAlignment="1" applyProtection="1">
      <alignment horizontal="center"/>
      <protection hidden="1"/>
    </xf>
    <xf numFmtId="1" fontId="28" fillId="3" borderId="0" xfId="0" applyNumberFormat="1" applyFont="1" applyFill="1" applyBorder="1" applyAlignment="1" applyProtection="1">
      <alignment vertical="center" wrapText="1"/>
      <protection hidden="1"/>
    </xf>
    <xf numFmtId="1" fontId="29" fillId="3" borderId="0" xfId="0" applyNumberFormat="1" applyFont="1" applyFill="1" applyBorder="1" applyAlignment="1" applyProtection="1">
      <alignment vertical="center" wrapText="1"/>
      <protection hidden="1"/>
    </xf>
    <xf numFmtId="9" fontId="29" fillId="3" borderId="0" xfId="1" applyNumberFormat="1" applyFont="1" applyFill="1" applyBorder="1" applyAlignment="1" applyProtection="1">
      <alignment vertical="center" wrapText="1"/>
      <protection hidden="1"/>
    </xf>
    <xf numFmtId="1" fontId="7" fillId="3" borderId="0" xfId="0" applyNumberFormat="1" applyFont="1" applyFill="1" applyAlignment="1" applyProtection="1">
      <alignment horizontal="center" vertical="center"/>
      <protection hidden="1"/>
    </xf>
    <xf numFmtId="0" fontId="0" fillId="3" borderId="0" xfId="0" applyFont="1" applyFill="1" applyProtection="1">
      <protection hidden="1"/>
    </xf>
    <xf numFmtId="0" fontId="0" fillId="3" borderId="0" xfId="0" applyFont="1" applyFill="1" applyAlignment="1" applyProtection="1">
      <alignment horizontal="center"/>
      <protection hidden="1"/>
    </xf>
    <xf numFmtId="9" fontId="24" fillId="15" borderId="46" xfId="1" applyFont="1" applyFill="1" applyBorder="1" applyAlignment="1" applyProtection="1">
      <alignment horizontal="center" vertical="center"/>
      <protection hidden="1"/>
    </xf>
    <xf numFmtId="9" fontId="24" fillId="16" borderId="21" xfId="1" applyFont="1" applyFill="1" applyBorder="1" applyAlignment="1" applyProtection="1">
      <alignment horizontal="center" vertical="center"/>
      <protection hidden="1"/>
    </xf>
    <xf numFmtId="9" fontId="24" fillId="11" borderId="21" xfId="1" applyFont="1" applyFill="1" applyBorder="1" applyAlignment="1" applyProtection="1">
      <alignment horizontal="center" vertical="center"/>
      <protection hidden="1"/>
    </xf>
    <xf numFmtId="9" fontId="24" fillId="17" borderId="44" xfId="1" applyFont="1" applyFill="1" applyBorder="1" applyAlignment="1" applyProtection="1">
      <alignment horizontal="center" vertical="center"/>
      <protection hidden="1"/>
    </xf>
    <xf numFmtId="1" fontId="24" fillId="17" borderId="21" xfId="0" applyNumberFormat="1" applyFont="1" applyFill="1" applyBorder="1" applyAlignment="1" applyProtection="1">
      <alignment horizontal="center" vertical="center"/>
      <protection hidden="1"/>
    </xf>
    <xf numFmtId="9" fontId="24" fillId="15" borderId="67" xfId="1" applyFont="1" applyFill="1" applyBorder="1" applyAlignment="1" applyProtection="1">
      <alignment horizontal="center" vertical="center"/>
      <protection hidden="1"/>
    </xf>
    <xf numFmtId="0" fontId="24" fillId="3" borderId="0" xfId="0" applyFont="1" applyFill="1" applyBorder="1" applyAlignment="1" applyProtection="1">
      <alignment horizontal="center" vertical="center" wrapText="1"/>
      <protection hidden="1"/>
    </xf>
    <xf numFmtId="0" fontId="25" fillId="3" borderId="0" xfId="0" applyFont="1" applyFill="1" applyBorder="1" applyAlignment="1" applyProtection="1">
      <alignment horizontal="center" vertical="center" wrapText="1"/>
      <protection hidden="1"/>
    </xf>
    <xf numFmtId="9" fontId="24" fillId="3" borderId="0" xfId="1" applyFont="1" applyFill="1" applyBorder="1" applyAlignment="1" applyProtection="1">
      <alignment horizontal="center" vertical="center"/>
      <protection hidden="1"/>
    </xf>
    <xf numFmtId="1" fontId="24" fillId="3" borderId="0" xfId="0" applyNumberFormat="1" applyFont="1" applyFill="1" applyBorder="1" applyAlignment="1" applyProtection="1">
      <alignment horizontal="center" vertical="center"/>
      <protection hidden="1"/>
    </xf>
    <xf numFmtId="9" fontId="26" fillId="3" borderId="0" xfId="1" applyFont="1" applyFill="1" applyBorder="1" applyAlignment="1" applyProtection="1">
      <alignment horizontal="center" vertical="center"/>
      <protection hidden="1"/>
    </xf>
    <xf numFmtId="1" fontId="26" fillId="3" borderId="0" xfId="1" applyNumberFormat="1" applyFont="1" applyFill="1" applyBorder="1" applyAlignment="1" applyProtection="1">
      <alignment horizontal="center" vertical="center"/>
      <protection hidden="1"/>
    </xf>
    <xf numFmtId="9" fontId="0" fillId="3" borderId="0" xfId="1" applyFont="1" applyFill="1" applyAlignment="1" applyProtection="1">
      <alignment horizontal="center"/>
      <protection hidden="1"/>
    </xf>
    <xf numFmtId="0" fontId="0" fillId="0" borderId="0" xfId="0" applyFont="1" applyFill="1" applyAlignment="1">
      <alignment vertical="center"/>
    </xf>
    <xf numFmtId="0" fontId="0" fillId="3" borderId="0" xfId="0" applyFont="1" applyFill="1" applyAlignment="1">
      <alignment vertical="center"/>
    </xf>
    <xf numFmtId="0" fontId="0" fillId="3" borderId="0" xfId="0" applyFont="1" applyFill="1" applyAlignment="1" applyProtection="1">
      <alignment horizontal="left" wrapText="1"/>
      <protection hidden="1"/>
    </xf>
    <xf numFmtId="0" fontId="0" fillId="3" borderId="0" xfId="0" applyFont="1" applyFill="1" applyAlignment="1" applyProtection="1">
      <alignment wrapText="1"/>
      <protection hidden="1"/>
    </xf>
    <xf numFmtId="0" fontId="0" fillId="3" borderId="0" xfId="0" applyFont="1" applyFill="1"/>
    <xf numFmtId="0" fontId="0" fillId="3" borderId="0" xfId="0" applyFont="1" applyFill="1" applyAlignment="1">
      <alignment horizontal="left" wrapText="1"/>
    </xf>
    <xf numFmtId="0" fontId="0" fillId="3" borderId="0" xfId="0" applyFont="1" applyFill="1" applyAlignment="1">
      <alignment horizontal="center"/>
    </xf>
    <xf numFmtId="0" fontId="0" fillId="3" borderId="0" xfId="0" applyFont="1" applyFill="1" applyAlignment="1">
      <alignment horizontal="center" vertical="center"/>
    </xf>
    <xf numFmtId="0" fontId="30" fillId="3" borderId="0" xfId="0" applyFont="1" applyFill="1" applyAlignment="1">
      <alignment horizontal="center" vertical="center"/>
    </xf>
    <xf numFmtId="0" fontId="31" fillId="3" borderId="52" xfId="0" applyFont="1" applyFill="1" applyBorder="1" applyAlignment="1" applyProtection="1">
      <alignment horizontal="center"/>
      <protection hidden="1"/>
    </xf>
    <xf numFmtId="0" fontId="10" fillId="0" borderId="6" xfId="0"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5" borderId="25" xfId="0" applyFont="1" applyFill="1" applyBorder="1" applyAlignment="1" applyProtection="1">
      <alignment horizontal="center" vertical="center" wrapText="1"/>
      <protection hidden="1"/>
    </xf>
    <xf numFmtId="0" fontId="10" fillId="5" borderId="26" xfId="0" applyFont="1" applyFill="1" applyBorder="1" applyAlignment="1" applyProtection="1">
      <alignment horizontal="center" vertical="center"/>
      <protection hidden="1"/>
    </xf>
    <xf numFmtId="0" fontId="10" fillId="5" borderId="27" xfId="0" applyFont="1" applyFill="1" applyBorder="1" applyAlignment="1" applyProtection="1">
      <alignment horizontal="center" vertical="center"/>
      <protection hidden="1"/>
    </xf>
    <xf numFmtId="0" fontId="10" fillId="16" borderId="25" xfId="0" applyFont="1" applyFill="1" applyBorder="1" applyAlignment="1" applyProtection="1">
      <alignment horizontal="center" vertical="center"/>
      <protection hidden="1"/>
    </xf>
    <xf numFmtId="0" fontId="10" fillId="16" borderId="26" xfId="0" applyFont="1" applyFill="1" applyBorder="1" applyAlignment="1" applyProtection="1">
      <alignment horizontal="center" vertical="center"/>
      <protection hidden="1"/>
    </xf>
    <xf numFmtId="0" fontId="10" fillId="16" borderId="27" xfId="0" applyFont="1" applyFill="1" applyBorder="1" applyAlignment="1" applyProtection="1">
      <alignment horizontal="center" vertical="center"/>
      <protection hidden="1"/>
    </xf>
    <xf numFmtId="0" fontId="10" fillId="5" borderId="56" xfId="0" applyFont="1" applyFill="1" applyBorder="1" applyAlignment="1" applyProtection="1">
      <alignment horizontal="center" vertical="center" wrapText="1"/>
      <protection hidden="1"/>
    </xf>
    <xf numFmtId="0" fontId="10" fillId="5" borderId="57" xfId="0" applyFont="1" applyFill="1" applyBorder="1" applyAlignment="1" applyProtection="1">
      <alignment horizontal="center" vertical="center" wrapText="1"/>
      <protection hidden="1"/>
    </xf>
    <xf numFmtId="0" fontId="10" fillId="5" borderId="32" xfId="0" applyFont="1" applyFill="1" applyBorder="1" applyAlignment="1" applyProtection="1">
      <alignment horizontal="center" vertical="center" wrapText="1"/>
      <protection hidden="1"/>
    </xf>
    <xf numFmtId="0" fontId="10" fillId="0" borderId="39"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wrapText="1"/>
      <protection hidden="1"/>
    </xf>
    <xf numFmtId="0" fontId="10" fillId="0" borderId="14" xfId="0" applyFont="1" applyFill="1" applyBorder="1" applyAlignment="1" applyProtection="1">
      <alignment horizontal="center" vertical="center" wrapText="1"/>
      <protection hidden="1"/>
    </xf>
    <xf numFmtId="0" fontId="10" fillId="0" borderId="40" xfId="0" applyFont="1" applyFill="1" applyBorder="1" applyAlignment="1" applyProtection="1">
      <alignment horizontal="center" vertical="center" wrapText="1"/>
      <protection hidden="1"/>
    </xf>
    <xf numFmtId="0" fontId="10" fillId="0" borderId="35" xfId="0" applyFont="1" applyFill="1" applyBorder="1" applyAlignment="1" applyProtection="1">
      <alignment horizontal="center" vertical="center" wrapText="1"/>
      <protection hidden="1"/>
    </xf>
    <xf numFmtId="0" fontId="10" fillId="0" borderId="41"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wrapText="1"/>
      <protection hidden="1"/>
    </xf>
    <xf numFmtId="0" fontId="10" fillId="0" borderId="11" xfId="0" applyFont="1" applyFill="1" applyBorder="1" applyAlignment="1" applyProtection="1">
      <alignment horizontal="center" vertical="center" wrapText="1"/>
      <protection hidden="1"/>
    </xf>
    <xf numFmtId="0" fontId="11" fillId="0" borderId="22" xfId="0" applyFont="1" applyFill="1" applyBorder="1" applyAlignment="1" applyProtection="1">
      <alignment horizontal="center" vertical="center"/>
      <protection hidden="1"/>
    </xf>
    <xf numFmtId="0" fontId="11" fillId="0" borderId="53" xfId="0" applyFont="1" applyFill="1" applyBorder="1" applyAlignment="1" applyProtection="1">
      <alignment horizontal="center" vertical="center"/>
      <protection hidden="1"/>
    </xf>
    <xf numFmtId="0" fontId="11" fillId="0" borderId="65" xfId="0" applyFont="1" applyFill="1" applyBorder="1" applyAlignment="1" applyProtection="1">
      <alignment horizontal="center" vertical="center"/>
      <protection hidden="1"/>
    </xf>
    <xf numFmtId="0" fontId="11" fillId="0" borderId="45" xfId="0" applyFont="1" applyFill="1" applyBorder="1" applyAlignment="1" applyProtection="1">
      <alignment horizontal="center" vertical="center"/>
      <protection hidden="1"/>
    </xf>
    <xf numFmtId="0" fontId="11" fillId="0" borderId="52" xfId="0" applyFont="1" applyFill="1" applyBorder="1" applyAlignment="1" applyProtection="1">
      <alignment horizontal="center" vertical="center"/>
      <protection hidden="1"/>
    </xf>
    <xf numFmtId="0" fontId="11" fillId="0" borderId="49" xfId="0" applyFont="1" applyFill="1" applyBorder="1" applyAlignment="1" applyProtection="1">
      <alignment horizontal="center" vertical="center"/>
      <protection hidden="1"/>
    </xf>
    <xf numFmtId="0" fontId="5" fillId="0" borderId="38" xfId="0" applyFont="1" applyFill="1" applyBorder="1" applyAlignment="1" applyProtection="1">
      <alignment horizontal="center" vertical="center" wrapText="1"/>
      <protection hidden="1"/>
    </xf>
    <xf numFmtId="0" fontId="5" fillId="0" borderId="64" xfId="0" applyFont="1" applyFill="1" applyBorder="1" applyAlignment="1" applyProtection="1">
      <alignment horizontal="center" vertical="center" wrapText="1"/>
      <protection hidden="1"/>
    </xf>
    <xf numFmtId="0" fontId="5" fillId="0" borderId="39" xfId="0" applyFont="1" applyFill="1" applyBorder="1" applyAlignment="1" applyProtection="1">
      <alignment horizontal="center" vertical="center" wrapText="1"/>
      <protection hidden="1"/>
    </xf>
    <xf numFmtId="0" fontId="5" fillId="0" borderId="55" xfId="0" applyFont="1" applyFill="1" applyBorder="1" applyAlignment="1" applyProtection="1">
      <alignment horizontal="center" vertical="center" wrapText="1"/>
      <protection hidden="1"/>
    </xf>
    <xf numFmtId="0" fontId="5" fillId="0" borderId="61" xfId="0" applyFont="1" applyFill="1" applyBorder="1" applyAlignment="1" applyProtection="1">
      <alignment horizontal="center" vertical="center" wrapText="1"/>
      <protection hidden="1"/>
    </xf>
    <xf numFmtId="0" fontId="5" fillId="0" borderId="37" xfId="0" applyFont="1" applyFill="1" applyBorder="1" applyAlignment="1" applyProtection="1">
      <alignment horizontal="center" vertical="center" wrapText="1"/>
      <protection hidden="1"/>
    </xf>
    <xf numFmtId="0" fontId="10" fillId="0" borderId="15" xfId="0" applyFont="1" applyFill="1" applyBorder="1" applyAlignment="1" applyProtection="1">
      <alignment horizontal="center" vertical="center" wrapText="1"/>
      <protection hidden="1"/>
    </xf>
    <xf numFmtId="0" fontId="10" fillId="0" borderId="51" xfId="0" applyFont="1" applyFill="1" applyBorder="1" applyAlignment="1" applyProtection="1">
      <alignment horizontal="center" vertical="center" wrapText="1"/>
      <protection hidden="1"/>
    </xf>
    <xf numFmtId="0" fontId="10" fillId="0" borderId="33"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center" vertical="center"/>
      <protection hidden="1"/>
    </xf>
    <xf numFmtId="0" fontId="0" fillId="5" borderId="5" xfId="0" applyFont="1" applyFill="1" applyBorder="1" applyAlignment="1" applyProtection="1">
      <alignment vertical="center" wrapText="1"/>
      <protection hidden="1"/>
    </xf>
    <xf numFmtId="0" fontId="0" fillId="5" borderId="7" xfId="0" applyFont="1" applyFill="1" applyBorder="1" applyAlignment="1" applyProtection="1">
      <alignment vertical="center" wrapText="1"/>
      <protection hidden="1"/>
    </xf>
    <xf numFmtId="0" fontId="0" fillId="5" borderId="54" xfId="0" applyFont="1" applyFill="1" applyBorder="1" applyAlignment="1" applyProtection="1">
      <alignment horizontal="center" vertical="center" textRotation="90" wrapText="1"/>
      <protection hidden="1"/>
    </xf>
    <xf numFmtId="0" fontId="0" fillId="5" borderId="48" xfId="0" applyFont="1" applyFill="1" applyBorder="1" applyAlignment="1" applyProtection="1">
      <alignment horizontal="center" vertical="center" textRotation="90" wrapText="1"/>
      <protection hidden="1"/>
    </xf>
    <xf numFmtId="0" fontId="0" fillId="5" borderId="5" xfId="0" applyFont="1" applyFill="1" applyBorder="1" applyAlignment="1" applyProtection="1">
      <alignment horizontal="center" vertical="center" wrapText="1"/>
      <protection hidden="1"/>
    </xf>
    <xf numFmtId="0" fontId="0" fillId="5" borderId="23" xfId="0" applyFont="1" applyFill="1" applyBorder="1" applyAlignment="1" applyProtection="1">
      <alignment horizontal="center" vertical="center" wrapText="1"/>
      <protection hidden="1"/>
    </xf>
    <xf numFmtId="0" fontId="15" fillId="5" borderId="58" xfId="0" applyFont="1" applyFill="1" applyBorder="1" applyAlignment="1" applyProtection="1">
      <alignment horizontal="center" vertical="center" textRotation="90" wrapText="1"/>
      <protection hidden="1"/>
    </xf>
    <xf numFmtId="0" fontId="15" fillId="5" borderId="60" xfId="0" applyFont="1" applyFill="1" applyBorder="1" applyAlignment="1" applyProtection="1">
      <alignment horizontal="center" vertical="center" textRotation="90" wrapText="1"/>
      <protection hidden="1"/>
    </xf>
    <xf numFmtId="0" fontId="0" fillId="5" borderId="47" xfId="0" applyFont="1" applyFill="1" applyBorder="1" applyAlignment="1" applyProtection="1">
      <alignment horizontal="center" vertical="center" textRotation="90" wrapText="1"/>
      <protection hidden="1"/>
    </xf>
    <xf numFmtId="0" fontId="0" fillId="5" borderId="58" xfId="0" applyFont="1" applyFill="1" applyBorder="1" applyAlignment="1" applyProtection="1">
      <alignment horizontal="center" vertical="center" textRotation="90" wrapText="1"/>
      <protection hidden="1"/>
    </xf>
    <xf numFmtId="0" fontId="0" fillId="5" borderId="59" xfId="0" applyFont="1" applyFill="1" applyBorder="1" applyAlignment="1" applyProtection="1">
      <alignment horizontal="center" vertical="center" textRotation="90" wrapText="1"/>
      <protection hidden="1"/>
    </xf>
    <xf numFmtId="0" fontId="0" fillId="5" borderId="60" xfId="0" applyFont="1" applyFill="1" applyBorder="1" applyAlignment="1" applyProtection="1">
      <alignment horizontal="center" vertical="center" textRotation="90" wrapText="1"/>
      <protection hidden="1"/>
    </xf>
    <xf numFmtId="0" fontId="15" fillId="6" borderId="54" xfId="0" applyFont="1" applyFill="1" applyBorder="1" applyAlignment="1" applyProtection="1">
      <alignment horizontal="center" vertical="center" textRotation="90" wrapText="1"/>
      <protection hidden="1"/>
    </xf>
    <xf numFmtId="0" fontId="15" fillId="6" borderId="47" xfId="0" applyFont="1" applyFill="1" applyBorder="1" applyAlignment="1" applyProtection="1">
      <alignment horizontal="center" vertical="center" textRotation="90" wrapText="1"/>
      <protection hidden="1"/>
    </xf>
    <xf numFmtId="0" fontId="15" fillId="6" borderId="48" xfId="0" applyFont="1" applyFill="1" applyBorder="1" applyAlignment="1" applyProtection="1">
      <alignment horizontal="center" vertical="center" textRotation="90" wrapText="1"/>
      <protection hidden="1"/>
    </xf>
    <xf numFmtId="0" fontId="15" fillId="6" borderId="58" xfId="0" applyFont="1" applyFill="1" applyBorder="1" applyAlignment="1" applyProtection="1">
      <alignment horizontal="center" vertical="center" textRotation="90" wrapText="1"/>
      <protection hidden="1"/>
    </xf>
    <xf numFmtId="0" fontId="15" fillId="6" borderId="59" xfId="0" applyFont="1" applyFill="1" applyBorder="1" applyAlignment="1" applyProtection="1">
      <alignment horizontal="center" vertical="center" textRotation="90" wrapText="1"/>
      <protection hidden="1"/>
    </xf>
    <xf numFmtId="0" fontId="15" fillId="6" borderId="60" xfId="0" applyFont="1" applyFill="1" applyBorder="1" applyAlignment="1" applyProtection="1">
      <alignment horizontal="center" vertical="center" textRotation="90" wrapText="1"/>
      <protection hidden="1"/>
    </xf>
    <xf numFmtId="0" fontId="15" fillId="6" borderId="5" xfId="4" applyFont="1" applyFill="1" applyBorder="1" applyAlignment="1" applyProtection="1">
      <alignment horizontal="center" vertical="center" wrapText="1"/>
      <protection hidden="1"/>
    </xf>
    <xf numFmtId="0" fontId="15" fillId="6" borderId="13" xfId="4" applyFont="1" applyFill="1" applyBorder="1" applyAlignment="1" applyProtection="1">
      <alignment horizontal="center" vertical="center" wrapText="1"/>
      <protection hidden="1"/>
    </xf>
    <xf numFmtId="0" fontId="15" fillId="6" borderId="7" xfId="4" applyFont="1" applyFill="1" applyBorder="1" applyAlignment="1" applyProtection="1">
      <alignment horizontal="center" vertical="center" wrapText="1"/>
      <protection hidden="1"/>
    </xf>
    <xf numFmtId="0" fontId="16" fillId="7" borderId="54" xfId="0" applyFont="1" applyFill="1" applyBorder="1" applyAlignment="1" applyProtection="1">
      <alignment horizontal="center" vertical="center" textRotation="90" wrapText="1"/>
      <protection hidden="1"/>
    </xf>
    <xf numFmtId="0" fontId="16" fillId="7" borderId="47" xfId="0" applyFont="1" applyFill="1" applyBorder="1" applyAlignment="1" applyProtection="1">
      <alignment horizontal="center" vertical="center" textRotation="90" wrapText="1"/>
      <protection hidden="1"/>
    </xf>
    <xf numFmtId="0" fontId="16" fillId="7" borderId="48" xfId="0" applyFont="1" applyFill="1" applyBorder="1" applyAlignment="1" applyProtection="1">
      <alignment horizontal="center" vertical="center" textRotation="90" wrapText="1"/>
      <protection hidden="1"/>
    </xf>
    <xf numFmtId="0" fontId="15" fillId="7" borderId="54" xfId="0" applyFont="1" applyFill="1" applyBorder="1" applyAlignment="1" applyProtection="1">
      <alignment horizontal="center" vertical="center" textRotation="90"/>
      <protection hidden="1"/>
    </xf>
    <xf numFmtId="0" fontId="15" fillId="7" borderId="47" xfId="0" applyFont="1" applyFill="1" applyBorder="1" applyAlignment="1" applyProtection="1">
      <alignment horizontal="center" vertical="center" textRotation="90"/>
      <protection hidden="1"/>
    </xf>
    <xf numFmtId="0" fontId="15" fillId="7" borderId="48" xfId="0" applyFont="1" applyFill="1" applyBorder="1" applyAlignment="1" applyProtection="1">
      <alignment horizontal="center" vertical="center" textRotation="90"/>
      <protection hidden="1"/>
    </xf>
    <xf numFmtId="0" fontId="15" fillId="7" borderId="12" xfId="0" applyFont="1" applyFill="1" applyBorder="1" applyAlignment="1" applyProtection="1">
      <alignment horizontal="center" vertical="center" wrapText="1"/>
      <protection hidden="1"/>
    </xf>
    <xf numFmtId="0" fontId="15" fillId="7" borderId="42" xfId="0" applyFont="1" applyFill="1" applyBorder="1" applyAlignment="1" applyProtection="1">
      <alignment horizontal="center" vertical="center" wrapText="1"/>
      <protection hidden="1"/>
    </xf>
    <xf numFmtId="0" fontId="15" fillId="9" borderId="54" xfId="0" applyFont="1" applyFill="1" applyBorder="1" applyAlignment="1" applyProtection="1">
      <alignment horizontal="center" vertical="center" textRotation="90" wrapText="1"/>
      <protection hidden="1"/>
    </xf>
    <xf numFmtId="0" fontId="15" fillId="9" borderId="48" xfId="0" applyFont="1" applyFill="1" applyBorder="1" applyAlignment="1" applyProtection="1">
      <alignment horizontal="center" vertical="center" textRotation="90" wrapText="1"/>
      <protection hidden="1"/>
    </xf>
    <xf numFmtId="0" fontId="16" fillId="8" borderId="54" xfId="0" applyFont="1" applyFill="1" applyBorder="1" applyAlignment="1" applyProtection="1">
      <alignment horizontal="center" vertical="center" textRotation="90" wrapText="1"/>
      <protection hidden="1"/>
    </xf>
    <xf numFmtId="0" fontId="16" fillId="8" borderId="47" xfId="0" applyFont="1" applyFill="1" applyBorder="1" applyAlignment="1" applyProtection="1">
      <alignment horizontal="center" vertical="center" textRotation="90" wrapText="1"/>
      <protection hidden="1"/>
    </xf>
    <xf numFmtId="0" fontId="16" fillId="8" borderId="48" xfId="0" applyFont="1" applyFill="1" applyBorder="1" applyAlignment="1" applyProtection="1">
      <alignment horizontal="center" vertical="center" textRotation="90" wrapText="1"/>
      <protection hidden="1"/>
    </xf>
    <xf numFmtId="0" fontId="15" fillId="8" borderId="54" xfId="3" applyFont="1" applyFill="1" applyBorder="1" applyAlignment="1" applyProtection="1">
      <alignment horizontal="center" vertical="center" textRotation="90"/>
      <protection hidden="1"/>
    </xf>
    <xf numFmtId="0" fontId="15" fillId="8" borderId="48" xfId="3" applyFont="1" applyFill="1" applyBorder="1" applyAlignment="1" applyProtection="1">
      <alignment horizontal="center" vertical="center" textRotation="90"/>
      <protection hidden="1"/>
    </xf>
    <xf numFmtId="0" fontId="15" fillId="8" borderId="30" xfId="0" applyFont="1" applyFill="1" applyBorder="1" applyAlignment="1" applyProtection="1">
      <alignment horizontal="center" vertical="center" wrapText="1"/>
      <protection hidden="1"/>
    </xf>
    <xf numFmtId="0" fontId="15" fillId="8" borderId="42" xfId="0" applyFont="1" applyFill="1" applyBorder="1" applyAlignment="1" applyProtection="1">
      <alignment horizontal="center" vertical="center" wrapText="1"/>
      <protection hidden="1"/>
    </xf>
    <xf numFmtId="0" fontId="16" fillId="8" borderId="54" xfId="3" applyFont="1" applyFill="1" applyBorder="1" applyAlignment="1" applyProtection="1">
      <alignment horizontal="center" vertical="center" textRotation="90" wrapText="1"/>
      <protection hidden="1"/>
    </xf>
    <xf numFmtId="0" fontId="16" fillId="8" borderId="47" xfId="3" applyFont="1" applyFill="1" applyBorder="1" applyAlignment="1" applyProtection="1">
      <alignment horizontal="center" vertical="center" textRotation="90" wrapText="1"/>
      <protection hidden="1"/>
    </xf>
    <xf numFmtId="0" fontId="16" fillId="8" borderId="48" xfId="3" applyFont="1" applyFill="1" applyBorder="1" applyAlignment="1" applyProtection="1">
      <alignment horizontal="center" vertical="center" textRotation="90" wrapText="1"/>
      <protection hidden="1"/>
    </xf>
    <xf numFmtId="0" fontId="15" fillId="8" borderId="12" xfId="0" applyFont="1" applyFill="1" applyBorder="1" applyAlignment="1" applyProtection="1">
      <alignment horizontal="center" vertical="center" wrapText="1"/>
      <protection hidden="1"/>
    </xf>
    <xf numFmtId="0" fontId="15" fillId="8" borderId="30" xfId="3" applyFont="1" applyFill="1" applyBorder="1" applyAlignment="1" applyProtection="1">
      <alignment horizontal="center" vertical="center" wrapText="1"/>
      <protection hidden="1"/>
    </xf>
    <xf numFmtId="0" fontId="15" fillId="8" borderId="12" xfId="3" applyFont="1" applyFill="1" applyBorder="1" applyAlignment="1" applyProtection="1">
      <alignment horizontal="center" vertical="center" wrapText="1"/>
      <protection hidden="1"/>
    </xf>
    <xf numFmtId="0" fontId="15" fillId="8" borderId="42" xfId="3" applyFont="1" applyFill="1" applyBorder="1" applyAlignment="1" applyProtection="1">
      <alignment horizontal="center" vertical="center" wrapText="1"/>
      <protection hidden="1"/>
    </xf>
    <xf numFmtId="0" fontId="15" fillId="8" borderId="54" xfId="0" applyFont="1" applyFill="1" applyBorder="1" applyAlignment="1" applyProtection="1">
      <alignment horizontal="center" vertical="center" textRotation="90" wrapText="1"/>
      <protection hidden="1"/>
    </xf>
    <xf numFmtId="0" fontId="15" fillId="8" borderId="47" xfId="0" applyFont="1" applyFill="1" applyBorder="1" applyAlignment="1" applyProtection="1">
      <alignment horizontal="center" vertical="center" textRotation="90" wrapText="1"/>
      <protection hidden="1"/>
    </xf>
    <xf numFmtId="0" fontId="15" fillId="8" borderId="48" xfId="0" applyFont="1" applyFill="1" applyBorder="1" applyAlignment="1" applyProtection="1">
      <alignment horizontal="center" vertical="center" textRotation="90" wrapText="1"/>
      <protection hidden="1"/>
    </xf>
    <xf numFmtId="0" fontId="25" fillId="8" borderId="1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9" borderId="13" xfId="0" applyFont="1" applyFill="1" applyBorder="1" applyAlignment="1" applyProtection="1">
      <alignment horizontal="center" vertical="center" wrapText="1"/>
      <protection hidden="1"/>
    </xf>
    <xf numFmtId="0" fontId="25" fillId="9" borderId="11" xfId="0" applyFont="1" applyFill="1" applyBorder="1" applyAlignment="1" applyProtection="1">
      <alignment horizontal="center" vertical="center" wrapText="1"/>
      <protection hidden="1"/>
    </xf>
    <xf numFmtId="0" fontId="25" fillId="10" borderId="7" xfId="0" applyFont="1" applyFill="1" applyBorder="1" applyAlignment="1" applyProtection="1">
      <alignment horizontal="center" vertical="center" wrapText="1"/>
      <protection hidden="1"/>
    </xf>
    <xf numFmtId="0" fontId="25" fillId="10" borderId="10" xfId="0" applyFont="1" applyFill="1" applyBorder="1" applyAlignment="1" applyProtection="1">
      <alignment horizontal="center" vertical="center" wrapText="1"/>
      <protection hidden="1"/>
    </xf>
    <xf numFmtId="0" fontId="24" fillId="12" borderId="25" xfId="0" applyFont="1" applyFill="1" applyBorder="1" applyAlignment="1" applyProtection="1">
      <alignment horizontal="center" vertical="center"/>
      <protection hidden="1"/>
    </xf>
    <xf numFmtId="0" fontId="24" fillId="12" borderId="27" xfId="0" applyFont="1" applyFill="1" applyBorder="1" applyAlignment="1" applyProtection="1">
      <alignment horizontal="center" vertical="center"/>
      <protection hidden="1"/>
    </xf>
    <xf numFmtId="0" fontId="25" fillId="19" borderId="20" xfId="0" applyFont="1" applyFill="1" applyBorder="1" applyAlignment="1" applyProtection="1">
      <alignment horizontal="center" vertical="center" wrapText="1"/>
      <protection hidden="1"/>
    </xf>
    <xf numFmtId="0" fontId="25" fillId="19" borderId="36" xfId="0" applyFont="1" applyFill="1" applyBorder="1" applyAlignment="1" applyProtection="1">
      <alignment horizontal="center" vertical="center" wrapText="1"/>
      <protection hidden="1"/>
    </xf>
    <xf numFmtId="0" fontId="25" fillId="6" borderId="13" xfId="0" applyFont="1" applyFill="1" applyBorder="1" applyAlignment="1" applyProtection="1">
      <alignment horizontal="center" vertical="center" wrapText="1"/>
      <protection hidden="1"/>
    </xf>
    <xf numFmtId="0" fontId="25" fillId="6" borderId="11" xfId="0" applyFont="1" applyFill="1" applyBorder="1" applyAlignment="1" applyProtection="1">
      <alignment horizontal="center" vertical="center" wrapText="1"/>
      <protection hidden="1"/>
    </xf>
    <xf numFmtId="0" fontId="25" fillId="7" borderId="13" xfId="0" applyFont="1" applyFill="1" applyBorder="1" applyAlignment="1" applyProtection="1">
      <alignment horizontal="center" vertical="center" wrapText="1"/>
      <protection hidden="1"/>
    </xf>
    <xf numFmtId="0" fontId="25" fillId="7" borderId="11" xfId="0" applyFont="1" applyFill="1" applyBorder="1" applyAlignment="1" applyProtection="1">
      <alignment horizontal="center" vertical="center" wrapText="1"/>
      <protection hidden="1"/>
    </xf>
  </cellXfs>
  <cellStyles count="6">
    <cellStyle name="Millares" xfId="5" builtinId="3"/>
    <cellStyle name="Normal" xfId="0" builtinId="0"/>
    <cellStyle name="Normal 5" xfId="2"/>
    <cellStyle name="Normal 6" xfId="4"/>
    <cellStyle name="Porcentaje" xfId="1" builtinId="5"/>
    <cellStyle name="Texto explicativo" xfId="3" builtinId="53"/>
  </cellStyles>
  <dxfs count="26">
    <dxf>
      <font>
        <color rgb="FF9C0006"/>
      </font>
    </dxf>
    <dxf>
      <font>
        <color auto="1"/>
      </font>
    </dxf>
    <dxf>
      <font>
        <color rgb="FF9C0006"/>
      </font>
    </dxf>
    <dxf>
      <font>
        <color auto="1"/>
      </font>
    </dxf>
    <dxf>
      <font>
        <color rgb="FF9C0006"/>
      </font>
    </dxf>
    <dxf>
      <font>
        <strike val="0"/>
        <color auto="1"/>
      </font>
      <fill>
        <patternFill patternType="none">
          <bgColor auto="1"/>
        </patternFill>
      </fill>
    </dxf>
    <dxf>
      <font>
        <color rgb="FF9C0006"/>
      </font>
    </dxf>
    <dxf>
      <fill>
        <patternFill>
          <bgColor theme="0" tint="-0.14996795556505021"/>
        </patternFill>
      </fill>
    </dxf>
    <dxf>
      <fill>
        <patternFill>
          <bgColor theme="9" tint="-0.24994659260841701"/>
        </patternFill>
      </fill>
    </dxf>
    <dxf>
      <fill>
        <patternFill>
          <bgColor rgb="FFFD5D5D"/>
        </patternFill>
      </fill>
    </dxf>
    <dxf>
      <fill>
        <patternFill>
          <bgColor theme="5"/>
        </patternFill>
      </fill>
    </dxf>
    <dxf>
      <fill>
        <patternFill>
          <bgColor rgb="FFFD5D5D"/>
        </patternFill>
      </fill>
    </dxf>
    <dxf>
      <fill>
        <patternFill>
          <bgColor theme="9" tint="-0.24994659260841701"/>
        </patternFill>
      </fill>
    </dxf>
    <dxf>
      <fill>
        <patternFill>
          <bgColor theme="0" tint="-0.14996795556505021"/>
        </patternFill>
      </fill>
    </dxf>
    <dxf>
      <fill>
        <patternFill>
          <bgColor theme="5"/>
        </patternFill>
      </fill>
    </dxf>
    <dxf>
      <fill>
        <patternFill>
          <bgColor rgb="FFFD5D5D"/>
        </patternFill>
      </fill>
    </dxf>
    <dxf>
      <fill>
        <patternFill>
          <bgColor theme="9" tint="-0.24994659260841701"/>
        </patternFill>
      </fill>
    </dxf>
    <dxf>
      <fill>
        <patternFill>
          <bgColor theme="5"/>
        </patternFill>
      </fill>
    </dxf>
    <dxf>
      <fill>
        <patternFill>
          <bgColor theme="0" tint="-0.24994659260841701"/>
        </patternFill>
      </fill>
    </dxf>
    <dxf>
      <fill>
        <patternFill>
          <bgColor theme="9" tint="-0.24994659260841701"/>
        </patternFill>
      </fill>
    </dxf>
    <dxf>
      <fill>
        <patternFill>
          <bgColor rgb="FFFF0000"/>
        </patternFill>
      </fill>
    </dxf>
    <dxf>
      <fill>
        <patternFill>
          <bgColor theme="5"/>
        </patternFill>
      </fill>
    </dxf>
    <dxf>
      <fill>
        <patternFill>
          <bgColor theme="0" tint="-0.24994659260841701"/>
        </patternFill>
      </fill>
    </dxf>
    <dxf>
      <fill>
        <patternFill>
          <bgColor theme="9" tint="0.79998168889431442"/>
        </patternFill>
      </fill>
    </dxf>
    <dxf>
      <font>
        <color theme="1"/>
      </font>
      <fill>
        <patternFill>
          <bgColor theme="0" tint="-0.34998626667073579"/>
        </patternFill>
      </fill>
    </dxf>
    <dxf>
      <font>
        <color theme="1"/>
      </font>
      <fill>
        <patternFill>
          <bgColor theme="0" tint="-0.34998626667073579"/>
        </patternFill>
      </fill>
    </dxf>
  </dxfs>
  <tableStyles count="0" defaultTableStyle="TableStyleMedium2" defaultPivotStyle="PivotStyleLight16"/>
  <colors>
    <mruColors>
      <color rgb="FF99FFCC"/>
      <color rgb="FF66FFFF"/>
      <color rgb="FFFFCCFF"/>
      <color rgb="FFCCCCFF"/>
      <color rgb="FFFF6565"/>
      <color rgb="FFFF9933"/>
      <color rgb="FFFD5D5D"/>
      <color rgb="FFFF85A8"/>
      <color rgb="FFFF99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'Base plan de Desarrollo'!$G$53:$H$53</c:f>
              <c:strCache>
                <c:ptCount val="1"/>
                <c:pt idx="0">
                  <c:v>1. Trabajando en condiciones de seguridad, calidad y calidez</c:v>
                </c:pt>
              </c:strCache>
            </c:strRef>
          </c:tx>
          <c:spPr>
            <a:solidFill>
              <a:schemeClr val="accent4">
                <a:lumMod val="60000"/>
                <a:lumOff val="40000"/>
              </a:schemeClr>
            </a:solidFill>
          </c:spPr>
          <c:explosion val="10"/>
          <c:dPt>
            <c:idx val="0"/>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4B2-4298-9A3F-C8F804D191BC}"/>
              </c:ext>
            </c:extLst>
          </c:dPt>
          <c:dPt>
            <c:idx val="1"/>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4B2-4298-9A3F-C8F804D191BC}"/>
              </c:ext>
            </c:extLst>
          </c:dPt>
          <c:dPt>
            <c:idx val="2"/>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E4B2-4298-9A3F-C8F804D191BC}"/>
              </c:ext>
            </c:extLst>
          </c:dPt>
          <c:dPt>
            <c:idx val="3"/>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4B2-4298-9A3F-C8F804D191BC}"/>
              </c:ext>
            </c:extLst>
          </c:dPt>
          <c:dPt>
            <c:idx val="4"/>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4B2-4298-9A3F-C8F804D191BC}"/>
              </c:ext>
            </c:extLst>
          </c:dPt>
          <c:dPt>
            <c:idx val="5"/>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E4B2-4298-9A3F-C8F804D191BC}"/>
              </c:ext>
            </c:extLst>
          </c:dPt>
          <c:dPt>
            <c:idx val="6"/>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E4B2-4298-9A3F-C8F804D191BC}"/>
              </c:ext>
            </c:extLst>
          </c:dPt>
          <c:dPt>
            <c:idx val="7"/>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E4B2-4298-9A3F-C8F804D191BC}"/>
              </c:ext>
            </c:extLst>
          </c:dPt>
          <c:dPt>
            <c:idx val="8"/>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E4B2-4298-9A3F-C8F804D191BC}"/>
              </c:ext>
            </c:extLst>
          </c:dPt>
          <c:dPt>
            <c:idx val="9"/>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3-E4B2-4298-9A3F-C8F804D191BC}"/>
              </c:ext>
            </c:extLst>
          </c:dPt>
          <c:dPt>
            <c:idx val="10"/>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E4B2-4298-9A3F-C8F804D191BC}"/>
              </c:ext>
            </c:extLst>
          </c:dPt>
          <c:dPt>
            <c:idx val="11"/>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7-E4B2-4298-9A3F-C8F804D191BC}"/>
              </c:ext>
            </c:extLst>
          </c:dPt>
          <c:dPt>
            <c:idx val="12"/>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9-E4B2-4298-9A3F-C8F804D191BC}"/>
              </c:ext>
            </c:extLst>
          </c:dPt>
          <c:dPt>
            <c:idx val="13"/>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B-E4B2-4298-9A3F-C8F804D191BC}"/>
              </c:ext>
            </c:extLst>
          </c:dPt>
          <c:dPt>
            <c:idx val="14"/>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D-E4B2-4298-9A3F-C8F804D191BC}"/>
              </c:ext>
            </c:extLst>
          </c:dPt>
          <c:dPt>
            <c:idx val="15"/>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F-E4B2-4298-9A3F-C8F804D191BC}"/>
              </c:ext>
            </c:extLst>
          </c:dPt>
          <c:dPt>
            <c:idx val="16"/>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1-E4B2-4298-9A3F-C8F804D191BC}"/>
              </c:ext>
            </c:extLst>
          </c:dPt>
          <c:dPt>
            <c:idx val="17"/>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3-E4B2-4298-9A3F-C8F804D191BC}"/>
              </c:ext>
            </c:extLst>
          </c:dPt>
          <c:dPt>
            <c:idx val="18"/>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E4B2-4298-9A3F-C8F804D191BC}"/>
              </c:ext>
            </c:extLst>
          </c:dPt>
          <c:dPt>
            <c:idx val="19"/>
            <c:bubble3D val="0"/>
            <c:spPr>
              <a:solidFill>
                <a:schemeClr val="accent4">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7-E4B2-4298-9A3F-C8F804D191BC}"/>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xmlns:c16r2="http://schemas.microsoft.com/office/drawing/2015/06/chart">
            <c:ext xmlns:c16="http://schemas.microsoft.com/office/drawing/2014/chart" uri="{C3380CC4-5D6E-409C-BE32-E72D297353CC}">
              <c16:uniqueId val="{00000028-E4B2-4298-9A3F-C8F804D191BC}"/>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'Base plan de Desarrollo'!$G$53:$H$53</c:f>
              <c:strCache>
                <c:ptCount val="1"/>
                <c:pt idx="0">
                  <c:v>1. Trabajando en condiciones de seguridad, calidad y calidez</c:v>
                </c:pt>
              </c:strCache>
            </c:strRef>
          </c:tx>
          <c:dPt>
            <c:idx val="0"/>
            <c:bubble3D val="0"/>
            <c:spPr>
              <a:noFill/>
              <a:ln w="19050">
                <a:solidFill>
                  <a:schemeClr val="lt1"/>
                </a:solidFill>
              </a:ln>
              <a:effectLst/>
            </c:spPr>
            <c:extLst xmlns:c16r2="http://schemas.microsoft.com/office/drawing/2015/06/chart">
              <c:ext xmlns:c16="http://schemas.microsoft.com/office/drawing/2014/chart" uri="{C3380CC4-5D6E-409C-BE32-E72D297353CC}">
                <c16:uniqueId val="{00000037-E4B2-4298-9A3F-C8F804D191BC}"/>
              </c:ext>
            </c:extLst>
          </c:dPt>
          <c:dPt>
            <c:idx val="1"/>
            <c:bubble3D val="0"/>
            <c:spPr>
              <a:solidFill>
                <a:schemeClr val="bg1">
                  <a:alpha val="80000"/>
                </a:schemeClr>
              </a:solidFill>
              <a:ln w="19050">
                <a:solidFill>
                  <a:schemeClr val="bg1"/>
                </a:solidFill>
              </a:ln>
              <a:effectLst/>
            </c:spPr>
            <c:extLst xmlns:c16r2="http://schemas.microsoft.com/office/drawing/2015/06/chart">
              <c:ext xmlns:c16="http://schemas.microsoft.com/office/drawing/2014/chart" uri="{C3380CC4-5D6E-409C-BE32-E72D297353CC}">
                <c16:uniqueId val="{00000038-E4B2-4298-9A3F-C8F804D191BC}"/>
              </c:ext>
            </c:extLst>
          </c:dPt>
          <c:val>
            <c:numRef>
              <c:f>'Base plan de Desarrollo'!$C$53:$D$53</c:f>
              <c:numCache>
                <c:formatCode>0%</c:formatCode>
                <c:ptCount val="2"/>
                <c:pt idx="0">
                  <c:v>0.50231481481481488</c:v>
                </c:pt>
                <c:pt idx="1">
                  <c:v>0.49768518518518512</c:v>
                </c:pt>
              </c:numCache>
            </c:numRef>
          </c:val>
          <c:extLst xmlns:c16r2="http://schemas.microsoft.com/office/drawing/2015/06/chart">
            <c:ext xmlns:c16="http://schemas.microsoft.com/office/drawing/2014/chart" uri="{C3380CC4-5D6E-409C-BE32-E72D297353CC}">
              <c16:uniqueId val="{00000036-E4B2-4298-9A3F-C8F804D191BC}"/>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36764705882354"/>
          <c:y val="4.2944785276073622E-2"/>
          <c:w val="0.51838235294117652"/>
          <c:h val="0.86503067484662577"/>
        </c:manualLayout>
      </c:layout>
      <c:doughnutChart>
        <c:varyColors val="1"/>
        <c:ser>
          <c:idx val="0"/>
          <c:order val="0"/>
          <c:tx>
            <c:strRef>
              <c:f>'Base plan de Desarrollo'!$G$54:$H$54</c:f>
              <c:strCache>
                <c:ptCount val="1"/>
                <c:pt idx="0">
                  <c:v>2. Superando la pandemia</c:v>
                </c:pt>
              </c:strCache>
            </c:strRef>
          </c:tx>
          <c:spPr>
            <a:solidFill>
              <a:schemeClr val="accent1">
                <a:lumMod val="60000"/>
                <a:lumOff val="40000"/>
              </a:schemeClr>
            </a:solidFill>
          </c:spPr>
          <c:explosion val="10"/>
          <c:dPt>
            <c:idx val="0"/>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1683-4E94-B6D7-8C3E5B51BD7A}"/>
              </c:ext>
            </c:extLst>
          </c:dPt>
          <c:dPt>
            <c:idx val="1"/>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1683-4E94-B6D7-8C3E5B51BD7A}"/>
              </c:ext>
            </c:extLst>
          </c:dPt>
          <c:dPt>
            <c:idx val="2"/>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1683-4E94-B6D7-8C3E5B51BD7A}"/>
              </c:ext>
            </c:extLst>
          </c:dPt>
          <c:dPt>
            <c:idx val="3"/>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1683-4E94-B6D7-8C3E5B51BD7A}"/>
              </c:ext>
            </c:extLst>
          </c:dPt>
          <c:dPt>
            <c:idx val="4"/>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1683-4E94-B6D7-8C3E5B51BD7A}"/>
              </c:ext>
            </c:extLst>
          </c:dPt>
          <c:dPt>
            <c:idx val="5"/>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1683-4E94-B6D7-8C3E5B51BD7A}"/>
              </c:ext>
            </c:extLst>
          </c:dPt>
          <c:dPt>
            <c:idx val="6"/>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683-4E94-B6D7-8C3E5B51BD7A}"/>
              </c:ext>
            </c:extLst>
          </c:dPt>
          <c:dPt>
            <c:idx val="7"/>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1683-4E94-B6D7-8C3E5B51BD7A}"/>
              </c:ext>
            </c:extLst>
          </c:dPt>
          <c:dPt>
            <c:idx val="8"/>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1683-4E94-B6D7-8C3E5B51BD7A}"/>
              </c:ext>
            </c:extLst>
          </c:dPt>
          <c:dPt>
            <c:idx val="9"/>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3-1683-4E94-B6D7-8C3E5B51BD7A}"/>
              </c:ext>
            </c:extLst>
          </c:dPt>
          <c:dPt>
            <c:idx val="10"/>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1683-4E94-B6D7-8C3E5B51BD7A}"/>
              </c:ext>
            </c:extLst>
          </c:dPt>
          <c:dPt>
            <c:idx val="11"/>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7-1683-4E94-B6D7-8C3E5B51BD7A}"/>
              </c:ext>
            </c:extLst>
          </c:dPt>
          <c:dPt>
            <c:idx val="12"/>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9-1683-4E94-B6D7-8C3E5B51BD7A}"/>
              </c:ext>
            </c:extLst>
          </c:dPt>
          <c:dPt>
            <c:idx val="13"/>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B-1683-4E94-B6D7-8C3E5B51BD7A}"/>
              </c:ext>
            </c:extLst>
          </c:dPt>
          <c:dPt>
            <c:idx val="14"/>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D-1683-4E94-B6D7-8C3E5B51BD7A}"/>
              </c:ext>
            </c:extLst>
          </c:dPt>
          <c:dPt>
            <c:idx val="15"/>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F-1683-4E94-B6D7-8C3E5B51BD7A}"/>
              </c:ext>
            </c:extLst>
          </c:dPt>
          <c:dPt>
            <c:idx val="16"/>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1-1683-4E94-B6D7-8C3E5B51BD7A}"/>
              </c:ext>
            </c:extLst>
          </c:dPt>
          <c:dPt>
            <c:idx val="17"/>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3-1683-4E94-B6D7-8C3E5B51BD7A}"/>
              </c:ext>
            </c:extLst>
          </c:dPt>
          <c:dPt>
            <c:idx val="18"/>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683-4E94-B6D7-8C3E5B51BD7A}"/>
              </c:ext>
            </c:extLst>
          </c:dPt>
          <c:dPt>
            <c:idx val="19"/>
            <c:bubble3D val="0"/>
            <c:spPr>
              <a:solidFill>
                <a:schemeClr val="accent1">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7-1683-4E94-B6D7-8C3E5B51BD7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xmlns:c16r2="http://schemas.microsoft.com/office/drawing/2015/06/chart">
            <c:ext xmlns:c16="http://schemas.microsoft.com/office/drawing/2014/chart" uri="{C3380CC4-5D6E-409C-BE32-E72D297353CC}">
              <c16:uniqueId val="{00000028-1683-4E94-B6D7-8C3E5B51BD7A}"/>
            </c:ext>
          </c:extLst>
        </c:ser>
        <c:dLbls>
          <c:showLegendKey val="0"/>
          <c:showVal val="0"/>
          <c:showCatName val="0"/>
          <c:showSerName val="0"/>
          <c:showPercent val="0"/>
          <c:showBubbleSize val="0"/>
          <c:showLeaderLines val="1"/>
        </c:dLbls>
        <c:firstSliceAng val="0"/>
        <c:holeSize val="60"/>
      </c:doughnutChart>
      <c:doughnutChart>
        <c:varyColors val="1"/>
        <c:ser>
          <c:idx val="2"/>
          <c:order val="1"/>
          <c:tx>
            <c:strRef>
              <c:f>'Base plan de Desarrollo'!$G$54:$H$54</c:f>
              <c:strCache>
                <c:ptCount val="1"/>
                <c:pt idx="0">
                  <c:v>2. Superando la pandemia</c:v>
                </c:pt>
              </c:strCache>
            </c:strRef>
          </c:tx>
          <c:dPt>
            <c:idx val="0"/>
            <c:bubble3D val="0"/>
            <c:spPr>
              <a:noFill/>
              <a:ln w="19050">
                <a:solidFill>
                  <a:schemeClr val="lt1"/>
                </a:solidFill>
              </a:ln>
              <a:effectLst/>
            </c:spPr>
            <c:extLst xmlns:c16r2="http://schemas.microsoft.com/office/drawing/2015/06/chart">
              <c:ext xmlns:c16="http://schemas.microsoft.com/office/drawing/2014/chart" uri="{C3380CC4-5D6E-409C-BE32-E72D297353CC}">
                <c16:uniqueId val="{00000033-1683-4E94-B6D7-8C3E5B51BD7A}"/>
              </c:ext>
            </c:extLst>
          </c:dPt>
          <c:dPt>
            <c:idx val="1"/>
            <c:bubble3D val="0"/>
            <c:spPr>
              <a:solidFill>
                <a:schemeClr val="bg1">
                  <a:alpha val="8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34-1683-4E94-B6D7-8C3E5B51BD7A}"/>
              </c:ext>
            </c:extLst>
          </c:dPt>
          <c:val>
            <c:numRef>
              <c:f>'Base plan de Desarrollo'!$C$54:$D$54</c:f>
              <c:numCache>
                <c:formatCode>0%</c:formatCode>
                <c:ptCount val="2"/>
                <c:pt idx="0">
                  <c:v>0.75</c:v>
                </c:pt>
                <c:pt idx="1">
                  <c:v>0.25</c:v>
                </c:pt>
              </c:numCache>
            </c:numRef>
          </c:val>
          <c:extLst xmlns:c16r2="http://schemas.microsoft.com/office/drawing/2015/06/chart">
            <c:ext xmlns:c16="http://schemas.microsoft.com/office/drawing/2014/chart" uri="{C3380CC4-5D6E-409C-BE32-E72D297353CC}">
              <c16:uniqueId val="{00000030-1683-4E94-B6D7-8C3E5B51BD7A}"/>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'Base plan de Desarrollo'!$G$55:$H$55</c:f>
              <c:strCache>
                <c:ptCount val="1"/>
                <c:pt idx="0">
                  <c:v>3. Nos evaluamos y mejoramos</c:v>
                </c:pt>
              </c:strCache>
            </c:strRef>
          </c:tx>
          <c:spPr>
            <a:solidFill>
              <a:srgbClr val="FF66FF"/>
            </a:solidFill>
          </c:spPr>
          <c:explosion val="16"/>
          <c:dPt>
            <c:idx val="0"/>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01-9BBD-4672-82A1-77308947DD06}"/>
              </c:ext>
            </c:extLst>
          </c:dPt>
          <c:dPt>
            <c:idx val="1"/>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03-9BBD-4672-82A1-77308947DD06}"/>
              </c:ext>
            </c:extLst>
          </c:dPt>
          <c:dPt>
            <c:idx val="2"/>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05-9BBD-4672-82A1-77308947DD06}"/>
              </c:ext>
            </c:extLst>
          </c:dPt>
          <c:dPt>
            <c:idx val="3"/>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07-9BBD-4672-82A1-77308947DD06}"/>
              </c:ext>
            </c:extLst>
          </c:dPt>
          <c:dPt>
            <c:idx val="4"/>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09-9BBD-4672-82A1-77308947DD06}"/>
              </c:ext>
            </c:extLst>
          </c:dPt>
          <c:dPt>
            <c:idx val="5"/>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0B-9BBD-4672-82A1-77308947DD06}"/>
              </c:ext>
            </c:extLst>
          </c:dPt>
          <c:dPt>
            <c:idx val="6"/>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0D-9BBD-4672-82A1-77308947DD06}"/>
              </c:ext>
            </c:extLst>
          </c:dPt>
          <c:dPt>
            <c:idx val="7"/>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0F-9BBD-4672-82A1-77308947DD06}"/>
              </c:ext>
            </c:extLst>
          </c:dPt>
          <c:dPt>
            <c:idx val="8"/>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11-9BBD-4672-82A1-77308947DD06}"/>
              </c:ext>
            </c:extLst>
          </c:dPt>
          <c:dPt>
            <c:idx val="9"/>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13-9BBD-4672-82A1-77308947DD06}"/>
              </c:ext>
            </c:extLst>
          </c:dPt>
          <c:dPt>
            <c:idx val="10"/>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15-9BBD-4672-82A1-77308947DD06}"/>
              </c:ext>
            </c:extLst>
          </c:dPt>
          <c:dPt>
            <c:idx val="11"/>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17-9BBD-4672-82A1-77308947DD06}"/>
              </c:ext>
            </c:extLst>
          </c:dPt>
          <c:dPt>
            <c:idx val="12"/>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19-9BBD-4672-82A1-77308947DD06}"/>
              </c:ext>
            </c:extLst>
          </c:dPt>
          <c:dPt>
            <c:idx val="13"/>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1B-9BBD-4672-82A1-77308947DD06}"/>
              </c:ext>
            </c:extLst>
          </c:dPt>
          <c:dPt>
            <c:idx val="14"/>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1D-9BBD-4672-82A1-77308947DD06}"/>
              </c:ext>
            </c:extLst>
          </c:dPt>
          <c:dPt>
            <c:idx val="15"/>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1F-9BBD-4672-82A1-77308947DD06}"/>
              </c:ext>
            </c:extLst>
          </c:dPt>
          <c:dPt>
            <c:idx val="16"/>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21-9BBD-4672-82A1-77308947DD06}"/>
              </c:ext>
            </c:extLst>
          </c:dPt>
          <c:dPt>
            <c:idx val="17"/>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23-9BBD-4672-82A1-77308947DD06}"/>
              </c:ext>
            </c:extLst>
          </c:dPt>
          <c:dPt>
            <c:idx val="18"/>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25-9BBD-4672-82A1-77308947DD06}"/>
              </c:ext>
            </c:extLst>
          </c:dPt>
          <c:dPt>
            <c:idx val="19"/>
            <c:bubble3D val="0"/>
            <c:spPr>
              <a:solidFill>
                <a:srgbClr val="FF66FF"/>
              </a:solidFill>
              <a:ln w="19050">
                <a:solidFill>
                  <a:schemeClr val="lt1"/>
                </a:solidFill>
              </a:ln>
              <a:effectLst/>
            </c:spPr>
            <c:extLst xmlns:c16r2="http://schemas.microsoft.com/office/drawing/2015/06/chart">
              <c:ext xmlns:c16="http://schemas.microsoft.com/office/drawing/2014/chart" uri="{C3380CC4-5D6E-409C-BE32-E72D297353CC}">
                <c16:uniqueId val="{00000027-9BBD-4672-82A1-77308947DD0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xmlns:c16r2="http://schemas.microsoft.com/office/drawing/2015/06/chart">
            <c:ext xmlns:c16="http://schemas.microsoft.com/office/drawing/2014/chart" uri="{C3380CC4-5D6E-409C-BE32-E72D297353CC}">
              <c16:uniqueId val="{00000028-9BBD-4672-82A1-77308947DD06}"/>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'Base plan de Desarrollo'!$G$55:$H$55</c:f>
              <c:strCache>
                <c:ptCount val="1"/>
                <c:pt idx="0">
                  <c:v>3. Nos evaluamos y mejoramos</c:v>
                </c:pt>
              </c:strCache>
            </c:strRef>
          </c:tx>
          <c:dPt>
            <c:idx val="0"/>
            <c:bubble3D val="0"/>
            <c:spPr>
              <a:noFill/>
              <a:ln w="19050">
                <a:solidFill>
                  <a:schemeClr val="lt1"/>
                </a:solidFill>
              </a:ln>
              <a:effectLst/>
            </c:spPr>
            <c:extLst xmlns:c16r2="http://schemas.microsoft.com/office/drawing/2015/06/chart">
              <c:ext xmlns:c16="http://schemas.microsoft.com/office/drawing/2014/chart" uri="{C3380CC4-5D6E-409C-BE32-E72D297353CC}">
                <c16:uniqueId val="{00000029-DA69-4FB9-ADE8-E238B2C1350A}"/>
              </c:ext>
            </c:extLst>
          </c:dPt>
          <c:dPt>
            <c:idx val="1"/>
            <c:bubble3D val="0"/>
            <c:spPr>
              <a:solidFill>
                <a:schemeClr val="bg1">
                  <a:alpha val="8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B-DA69-4FB9-ADE8-E238B2C1350A}"/>
              </c:ext>
            </c:extLst>
          </c:dPt>
          <c:val>
            <c:numRef>
              <c:f>'Base plan de Desarrollo'!$C$55:$D$55</c:f>
              <c:numCache>
                <c:formatCode>0%</c:formatCode>
                <c:ptCount val="2"/>
                <c:pt idx="0">
                  <c:v>0.39351851851851849</c:v>
                </c:pt>
                <c:pt idx="1">
                  <c:v>0.60648148148148151</c:v>
                </c:pt>
              </c:numCache>
            </c:numRef>
          </c:val>
          <c:extLst xmlns:c16r2="http://schemas.microsoft.com/office/drawing/2015/06/chart">
            <c:ext xmlns:c16="http://schemas.microsoft.com/office/drawing/2014/chart" uri="{C3380CC4-5D6E-409C-BE32-E72D297353CC}">
              <c16:uniqueId val="{00000034-9BBD-4672-82A1-77308947DD06}"/>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36764705882354"/>
          <c:y val="4.2944785276073622E-2"/>
          <c:w val="0.51838235294117652"/>
          <c:h val="0.86503067484662577"/>
        </c:manualLayout>
      </c:layout>
      <c:doughnutChart>
        <c:varyColors val="1"/>
        <c:ser>
          <c:idx val="0"/>
          <c:order val="0"/>
          <c:tx>
            <c:strRef>
              <c:f>'Base plan de Desarrollo'!$G$56:$H$56</c:f>
              <c:strCache>
                <c:ptCount val="1"/>
                <c:pt idx="0">
                  <c:v>4. Competitivos y sostenibles</c:v>
                </c:pt>
              </c:strCache>
            </c:strRef>
          </c:tx>
          <c:spPr>
            <a:solidFill>
              <a:srgbClr val="66CCFF"/>
            </a:solidFill>
          </c:spPr>
          <c:explosion val="10"/>
          <c:dPt>
            <c:idx val="0"/>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01-92BE-4BA2-9584-B1DDC40E6EF3}"/>
              </c:ext>
            </c:extLst>
          </c:dPt>
          <c:dPt>
            <c:idx val="1"/>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03-92BE-4BA2-9584-B1DDC40E6EF3}"/>
              </c:ext>
            </c:extLst>
          </c:dPt>
          <c:dPt>
            <c:idx val="2"/>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05-92BE-4BA2-9584-B1DDC40E6EF3}"/>
              </c:ext>
            </c:extLst>
          </c:dPt>
          <c:dPt>
            <c:idx val="3"/>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07-92BE-4BA2-9584-B1DDC40E6EF3}"/>
              </c:ext>
            </c:extLst>
          </c:dPt>
          <c:dPt>
            <c:idx val="4"/>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09-92BE-4BA2-9584-B1DDC40E6EF3}"/>
              </c:ext>
            </c:extLst>
          </c:dPt>
          <c:dPt>
            <c:idx val="5"/>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0B-92BE-4BA2-9584-B1DDC40E6EF3}"/>
              </c:ext>
            </c:extLst>
          </c:dPt>
          <c:dPt>
            <c:idx val="6"/>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0D-92BE-4BA2-9584-B1DDC40E6EF3}"/>
              </c:ext>
            </c:extLst>
          </c:dPt>
          <c:dPt>
            <c:idx val="7"/>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0F-92BE-4BA2-9584-B1DDC40E6EF3}"/>
              </c:ext>
            </c:extLst>
          </c:dPt>
          <c:dPt>
            <c:idx val="8"/>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11-92BE-4BA2-9584-B1DDC40E6EF3}"/>
              </c:ext>
            </c:extLst>
          </c:dPt>
          <c:dPt>
            <c:idx val="9"/>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13-92BE-4BA2-9584-B1DDC40E6EF3}"/>
              </c:ext>
            </c:extLst>
          </c:dPt>
          <c:dPt>
            <c:idx val="10"/>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15-92BE-4BA2-9584-B1DDC40E6EF3}"/>
              </c:ext>
            </c:extLst>
          </c:dPt>
          <c:dPt>
            <c:idx val="11"/>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17-92BE-4BA2-9584-B1DDC40E6EF3}"/>
              </c:ext>
            </c:extLst>
          </c:dPt>
          <c:dPt>
            <c:idx val="12"/>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19-92BE-4BA2-9584-B1DDC40E6EF3}"/>
              </c:ext>
            </c:extLst>
          </c:dPt>
          <c:dPt>
            <c:idx val="13"/>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1B-92BE-4BA2-9584-B1DDC40E6EF3}"/>
              </c:ext>
            </c:extLst>
          </c:dPt>
          <c:dPt>
            <c:idx val="14"/>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1D-92BE-4BA2-9584-B1DDC40E6EF3}"/>
              </c:ext>
            </c:extLst>
          </c:dPt>
          <c:dPt>
            <c:idx val="15"/>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1F-92BE-4BA2-9584-B1DDC40E6EF3}"/>
              </c:ext>
            </c:extLst>
          </c:dPt>
          <c:dPt>
            <c:idx val="16"/>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21-92BE-4BA2-9584-B1DDC40E6EF3}"/>
              </c:ext>
            </c:extLst>
          </c:dPt>
          <c:dPt>
            <c:idx val="17"/>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23-92BE-4BA2-9584-B1DDC40E6EF3}"/>
              </c:ext>
            </c:extLst>
          </c:dPt>
          <c:dPt>
            <c:idx val="18"/>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25-92BE-4BA2-9584-B1DDC40E6EF3}"/>
              </c:ext>
            </c:extLst>
          </c:dPt>
          <c:dPt>
            <c:idx val="19"/>
            <c:bubble3D val="0"/>
            <c:spPr>
              <a:solidFill>
                <a:srgbClr val="66CCFF"/>
              </a:solidFill>
              <a:ln w="19050">
                <a:solidFill>
                  <a:schemeClr val="lt1"/>
                </a:solidFill>
              </a:ln>
              <a:effectLst/>
            </c:spPr>
            <c:extLst xmlns:c16r2="http://schemas.microsoft.com/office/drawing/2015/06/chart">
              <c:ext xmlns:c16="http://schemas.microsoft.com/office/drawing/2014/chart" uri="{C3380CC4-5D6E-409C-BE32-E72D297353CC}">
                <c16:uniqueId val="{00000027-92BE-4BA2-9584-B1DDC40E6EF3}"/>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xmlns:c16r2="http://schemas.microsoft.com/office/drawing/2015/06/chart">
            <c:ext xmlns:c16="http://schemas.microsoft.com/office/drawing/2014/chart" uri="{C3380CC4-5D6E-409C-BE32-E72D297353CC}">
              <c16:uniqueId val="{00000028-92BE-4BA2-9584-B1DDC40E6EF3}"/>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'Base plan de Desarrollo'!$G$56:$H$56</c:f>
              <c:strCache>
                <c:ptCount val="1"/>
                <c:pt idx="0">
                  <c:v>4. Competitivos y sostenibles</c:v>
                </c:pt>
              </c:strCache>
            </c:strRef>
          </c:tx>
          <c:dPt>
            <c:idx val="0"/>
            <c:bubble3D val="0"/>
            <c:spPr>
              <a:noFill/>
              <a:ln w="19050">
                <a:solidFill>
                  <a:schemeClr val="lt1"/>
                </a:solidFill>
              </a:ln>
              <a:effectLst/>
            </c:spPr>
            <c:extLst xmlns:c16r2="http://schemas.microsoft.com/office/drawing/2015/06/chart">
              <c:ext xmlns:c16="http://schemas.microsoft.com/office/drawing/2014/chart" uri="{C3380CC4-5D6E-409C-BE32-E72D297353CC}">
                <c16:uniqueId val="{00000029-3C03-4734-BA27-6E753949BD7A}"/>
              </c:ext>
            </c:extLst>
          </c:dPt>
          <c:dPt>
            <c:idx val="1"/>
            <c:bubble3D val="0"/>
            <c:spPr>
              <a:solidFill>
                <a:schemeClr val="bg1">
                  <a:alpha val="8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35-92BE-4BA2-9584-B1DDC40E6EF3}"/>
              </c:ext>
            </c:extLst>
          </c:dPt>
          <c:val>
            <c:numRef>
              <c:f>'Base plan de Desarrollo'!$C$56:$D$56</c:f>
              <c:numCache>
                <c:formatCode>0%</c:formatCode>
                <c:ptCount val="2"/>
                <c:pt idx="0">
                  <c:v>0.44499338624338619</c:v>
                </c:pt>
                <c:pt idx="1">
                  <c:v>0.55500661375661386</c:v>
                </c:pt>
              </c:numCache>
            </c:numRef>
          </c:val>
          <c:extLst xmlns:c16r2="http://schemas.microsoft.com/office/drawing/2015/06/chart">
            <c:ext xmlns:c16="http://schemas.microsoft.com/office/drawing/2014/chart" uri="{C3380CC4-5D6E-409C-BE32-E72D297353CC}">
              <c16:uniqueId val="{00000034-92BE-4BA2-9584-B1DDC40E6EF3}"/>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36764705882354"/>
          <c:y val="4.2944785276073622E-2"/>
          <c:w val="0.51838235294117652"/>
          <c:h val="0.86503067484662577"/>
        </c:manualLayout>
      </c:layout>
      <c:doughnutChart>
        <c:varyColors val="1"/>
        <c:ser>
          <c:idx val="0"/>
          <c:order val="0"/>
          <c:tx>
            <c:strRef>
              <c:f>'Base plan de Desarrollo'!$G$57:$H$57</c:f>
              <c:strCache>
                <c:ptCount val="1"/>
                <c:pt idx="0">
                  <c:v>5. Socialmente responsables</c:v>
                </c:pt>
              </c:strCache>
            </c:strRef>
          </c:tx>
          <c:spPr>
            <a:solidFill>
              <a:srgbClr val="2FFF48"/>
            </a:solidFill>
          </c:spPr>
          <c:explosion val="10"/>
          <c:dPt>
            <c:idx val="0"/>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01-7E62-4DB6-8F3B-E5AB099C8ADA}"/>
              </c:ext>
            </c:extLst>
          </c:dPt>
          <c:dPt>
            <c:idx val="1"/>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03-7E62-4DB6-8F3B-E5AB099C8ADA}"/>
              </c:ext>
            </c:extLst>
          </c:dPt>
          <c:dPt>
            <c:idx val="2"/>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05-7E62-4DB6-8F3B-E5AB099C8ADA}"/>
              </c:ext>
            </c:extLst>
          </c:dPt>
          <c:dPt>
            <c:idx val="3"/>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07-7E62-4DB6-8F3B-E5AB099C8ADA}"/>
              </c:ext>
            </c:extLst>
          </c:dPt>
          <c:dPt>
            <c:idx val="4"/>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09-7E62-4DB6-8F3B-E5AB099C8ADA}"/>
              </c:ext>
            </c:extLst>
          </c:dPt>
          <c:dPt>
            <c:idx val="5"/>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0B-7E62-4DB6-8F3B-E5AB099C8ADA}"/>
              </c:ext>
            </c:extLst>
          </c:dPt>
          <c:dPt>
            <c:idx val="6"/>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0D-7E62-4DB6-8F3B-E5AB099C8ADA}"/>
              </c:ext>
            </c:extLst>
          </c:dPt>
          <c:dPt>
            <c:idx val="7"/>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0F-7E62-4DB6-8F3B-E5AB099C8ADA}"/>
              </c:ext>
            </c:extLst>
          </c:dPt>
          <c:dPt>
            <c:idx val="8"/>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11-7E62-4DB6-8F3B-E5AB099C8ADA}"/>
              </c:ext>
            </c:extLst>
          </c:dPt>
          <c:dPt>
            <c:idx val="9"/>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13-7E62-4DB6-8F3B-E5AB099C8ADA}"/>
              </c:ext>
            </c:extLst>
          </c:dPt>
          <c:dPt>
            <c:idx val="10"/>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15-7E62-4DB6-8F3B-E5AB099C8ADA}"/>
              </c:ext>
            </c:extLst>
          </c:dPt>
          <c:dPt>
            <c:idx val="11"/>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17-7E62-4DB6-8F3B-E5AB099C8ADA}"/>
              </c:ext>
            </c:extLst>
          </c:dPt>
          <c:dPt>
            <c:idx val="12"/>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19-7E62-4DB6-8F3B-E5AB099C8ADA}"/>
              </c:ext>
            </c:extLst>
          </c:dPt>
          <c:dPt>
            <c:idx val="13"/>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1B-7E62-4DB6-8F3B-E5AB099C8ADA}"/>
              </c:ext>
            </c:extLst>
          </c:dPt>
          <c:dPt>
            <c:idx val="14"/>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1D-7E62-4DB6-8F3B-E5AB099C8ADA}"/>
              </c:ext>
            </c:extLst>
          </c:dPt>
          <c:dPt>
            <c:idx val="15"/>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1F-7E62-4DB6-8F3B-E5AB099C8ADA}"/>
              </c:ext>
            </c:extLst>
          </c:dPt>
          <c:dPt>
            <c:idx val="16"/>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21-7E62-4DB6-8F3B-E5AB099C8ADA}"/>
              </c:ext>
            </c:extLst>
          </c:dPt>
          <c:dPt>
            <c:idx val="17"/>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23-7E62-4DB6-8F3B-E5AB099C8ADA}"/>
              </c:ext>
            </c:extLst>
          </c:dPt>
          <c:dPt>
            <c:idx val="18"/>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25-7E62-4DB6-8F3B-E5AB099C8ADA}"/>
              </c:ext>
            </c:extLst>
          </c:dPt>
          <c:dPt>
            <c:idx val="19"/>
            <c:bubble3D val="0"/>
            <c:spPr>
              <a:solidFill>
                <a:srgbClr val="2FFF48"/>
              </a:solidFill>
              <a:ln w="19050">
                <a:solidFill>
                  <a:schemeClr val="lt1"/>
                </a:solidFill>
              </a:ln>
              <a:effectLst/>
            </c:spPr>
            <c:extLst xmlns:c16r2="http://schemas.microsoft.com/office/drawing/2015/06/chart">
              <c:ext xmlns:c16="http://schemas.microsoft.com/office/drawing/2014/chart" uri="{C3380CC4-5D6E-409C-BE32-E72D297353CC}">
                <c16:uniqueId val="{00000027-7E62-4DB6-8F3B-E5AB099C8AD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xmlns:c16r2="http://schemas.microsoft.com/office/drawing/2015/06/chart">
            <c:ext xmlns:c16="http://schemas.microsoft.com/office/drawing/2014/chart" uri="{C3380CC4-5D6E-409C-BE32-E72D297353CC}">
              <c16:uniqueId val="{00000028-7E62-4DB6-8F3B-E5AB099C8ADA}"/>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'Base plan de Desarrollo'!$G$57:$H$57</c:f>
              <c:strCache>
                <c:ptCount val="1"/>
                <c:pt idx="0">
                  <c:v>5. Socialmente responsables</c:v>
                </c:pt>
              </c:strCache>
            </c:strRef>
          </c:tx>
          <c:dPt>
            <c:idx val="0"/>
            <c:bubble3D val="0"/>
            <c:spPr>
              <a:noFill/>
              <a:ln w="19050">
                <a:solidFill>
                  <a:schemeClr val="lt1"/>
                </a:solidFill>
              </a:ln>
              <a:effectLst/>
            </c:spPr>
            <c:extLst xmlns:c16r2="http://schemas.microsoft.com/office/drawing/2015/06/chart">
              <c:ext xmlns:c16="http://schemas.microsoft.com/office/drawing/2014/chart" uri="{C3380CC4-5D6E-409C-BE32-E72D297353CC}">
                <c16:uniqueId val="{00000029-55D3-41A3-90AF-55078DDEEBEA}"/>
              </c:ext>
            </c:extLst>
          </c:dPt>
          <c:dPt>
            <c:idx val="1"/>
            <c:bubble3D val="0"/>
            <c:spPr>
              <a:solidFill>
                <a:schemeClr val="bg1">
                  <a:alpha val="8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B-55D3-41A3-90AF-55078DDEEBEA}"/>
              </c:ext>
            </c:extLst>
          </c:dPt>
          <c:val>
            <c:numRef>
              <c:f>'Base plan de Desarrollo'!$C$57:$D$57</c:f>
              <c:numCache>
                <c:formatCode>0%</c:formatCode>
                <c:ptCount val="2"/>
                <c:pt idx="0">
                  <c:v>0.90333333333333332</c:v>
                </c:pt>
                <c:pt idx="1">
                  <c:v>9.6666666666666679E-2</c:v>
                </c:pt>
              </c:numCache>
            </c:numRef>
          </c:val>
          <c:extLst xmlns:c16r2="http://schemas.microsoft.com/office/drawing/2015/06/chart">
            <c:ext xmlns:c16="http://schemas.microsoft.com/office/drawing/2014/chart" uri="{C3380CC4-5D6E-409C-BE32-E72D297353CC}">
              <c16:uniqueId val="{00000031-7E62-4DB6-8F3B-E5AB099C8ADA}"/>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0036764705882354"/>
          <c:y val="4.2944785276073622E-2"/>
          <c:w val="0.51838235294117652"/>
          <c:h val="0.86503067484662577"/>
        </c:manualLayout>
      </c:layout>
      <c:doughnutChart>
        <c:varyColors val="1"/>
        <c:ser>
          <c:idx val="0"/>
          <c:order val="0"/>
          <c:tx>
            <c:strRef>
              <c:f>'Base plan de Desarrollo'!$G$58:$H$58</c:f>
              <c:strCache>
                <c:ptCount val="1"/>
                <c:pt idx="0">
                  <c:v>6. Administrativamente fuertes</c:v>
                </c:pt>
              </c:strCache>
            </c:strRef>
          </c:tx>
          <c:explosion val="10"/>
          <c:dPt>
            <c:idx val="0"/>
            <c:bubble3D val="0"/>
            <c:spPr>
              <a:solidFill>
                <a:schemeClr val="accent5">
                  <a:shade val="3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7E62-4DB6-8F3B-E5AB099C8ADA}"/>
              </c:ext>
            </c:extLst>
          </c:dPt>
          <c:dPt>
            <c:idx val="1"/>
            <c:bubble3D val="0"/>
            <c:spPr>
              <a:solidFill>
                <a:schemeClr val="accent5">
                  <a:shade val="4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7E62-4DB6-8F3B-E5AB099C8ADA}"/>
              </c:ext>
            </c:extLst>
          </c:dPt>
          <c:dPt>
            <c:idx val="2"/>
            <c:bubble3D val="0"/>
            <c:spPr>
              <a:solidFill>
                <a:schemeClr val="accent5">
                  <a:shade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7E62-4DB6-8F3B-E5AB099C8ADA}"/>
              </c:ext>
            </c:extLst>
          </c:dPt>
          <c:dPt>
            <c:idx val="3"/>
            <c:bubble3D val="0"/>
            <c:spPr>
              <a:solidFill>
                <a:schemeClr val="accent5">
                  <a:shade val="5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7E62-4DB6-8F3B-E5AB099C8ADA}"/>
              </c:ext>
            </c:extLst>
          </c:dPt>
          <c:dPt>
            <c:idx val="4"/>
            <c:bubble3D val="0"/>
            <c:spPr>
              <a:solidFill>
                <a:schemeClr val="accent5">
                  <a:shade val="6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7E62-4DB6-8F3B-E5AB099C8ADA}"/>
              </c:ext>
            </c:extLst>
          </c:dPt>
          <c:dPt>
            <c:idx val="5"/>
            <c:bubble3D val="0"/>
            <c:spPr>
              <a:solidFill>
                <a:schemeClr val="accent5">
                  <a:shade val="7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7E62-4DB6-8F3B-E5AB099C8ADA}"/>
              </c:ext>
            </c:extLst>
          </c:dPt>
          <c:dPt>
            <c:idx val="6"/>
            <c:bubble3D val="0"/>
            <c:spPr>
              <a:solidFill>
                <a:schemeClr val="accent5">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7E62-4DB6-8F3B-E5AB099C8ADA}"/>
              </c:ext>
            </c:extLst>
          </c:dPt>
          <c:dPt>
            <c:idx val="7"/>
            <c:bubble3D val="0"/>
            <c:spPr>
              <a:solidFill>
                <a:schemeClr val="accent5">
                  <a:shade val="8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7E62-4DB6-8F3B-E5AB099C8ADA}"/>
              </c:ext>
            </c:extLst>
          </c:dPt>
          <c:dPt>
            <c:idx val="8"/>
            <c:bubble3D val="0"/>
            <c:spPr>
              <a:solidFill>
                <a:schemeClr val="accent5">
                  <a:shade val="9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7E62-4DB6-8F3B-E5AB099C8ADA}"/>
              </c:ext>
            </c:extLst>
          </c:dPt>
          <c:dPt>
            <c:idx val="9"/>
            <c:bubble3D val="0"/>
            <c:spPr>
              <a:solidFill>
                <a:schemeClr val="accent5">
                  <a:shade val="9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3-7E62-4DB6-8F3B-E5AB099C8ADA}"/>
              </c:ext>
            </c:extLst>
          </c:dPt>
          <c:dPt>
            <c:idx val="10"/>
            <c:bubble3D val="0"/>
            <c:spPr>
              <a:solidFill>
                <a:schemeClr val="accent5">
                  <a:tint val="9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7E62-4DB6-8F3B-E5AB099C8ADA}"/>
              </c:ext>
            </c:extLst>
          </c:dPt>
          <c:dPt>
            <c:idx val="11"/>
            <c:bubble3D val="0"/>
            <c:spPr>
              <a:solidFill>
                <a:schemeClr val="accent5">
                  <a:tint val="9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7-7E62-4DB6-8F3B-E5AB099C8ADA}"/>
              </c:ext>
            </c:extLst>
          </c:dPt>
          <c:dPt>
            <c:idx val="12"/>
            <c:bubble3D val="0"/>
            <c:spPr>
              <a:solidFill>
                <a:schemeClr val="accent5">
                  <a:tint val="8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9-7E62-4DB6-8F3B-E5AB099C8ADA}"/>
              </c:ext>
            </c:extLst>
          </c:dPt>
          <c:dPt>
            <c:idx val="13"/>
            <c:bubble3D val="0"/>
            <c:spPr>
              <a:solidFill>
                <a:schemeClr val="accent5">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B-7E62-4DB6-8F3B-E5AB099C8ADA}"/>
              </c:ext>
            </c:extLst>
          </c:dPt>
          <c:dPt>
            <c:idx val="14"/>
            <c:bubble3D val="0"/>
            <c:spPr>
              <a:solidFill>
                <a:schemeClr val="accent5">
                  <a:tint val="7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D-7E62-4DB6-8F3B-E5AB099C8ADA}"/>
              </c:ext>
            </c:extLst>
          </c:dPt>
          <c:dPt>
            <c:idx val="15"/>
            <c:bubble3D val="0"/>
            <c:spPr>
              <a:solidFill>
                <a:schemeClr val="accent5">
                  <a:tint val="6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F-7E62-4DB6-8F3B-E5AB099C8ADA}"/>
              </c:ext>
            </c:extLst>
          </c:dPt>
          <c:dPt>
            <c:idx val="16"/>
            <c:bubble3D val="0"/>
            <c:spPr>
              <a:solidFill>
                <a:schemeClr val="accent5">
                  <a:tint val="5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1-7E62-4DB6-8F3B-E5AB099C8ADA}"/>
              </c:ext>
            </c:extLst>
          </c:dPt>
          <c:dPt>
            <c:idx val="17"/>
            <c:bubble3D val="0"/>
            <c:spPr>
              <a:solidFill>
                <a:schemeClr val="accent5">
                  <a:tint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3-7E62-4DB6-8F3B-E5AB099C8ADA}"/>
              </c:ext>
            </c:extLst>
          </c:dPt>
          <c:dPt>
            <c:idx val="18"/>
            <c:bubble3D val="0"/>
            <c:spPr>
              <a:solidFill>
                <a:schemeClr val="accent5">
                  <a:tint val="4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7E62-4DB6-8F3B-E5AB099C8ADA}"/>
              </c:ext>
            </c:extLst>
          </c:dPt>
          <c:dPt>
            <c:idx val="19"/>
            <c:bubble3D val="0"/>
            <c:spPr>
              <a:solidFill>
                <a:schemeClr val="accent5">
                  <a:tint val="3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7-7E62-4DB6-8F3B-E5AB099C8AD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xmlns:c16r2="http://schemas.microsoft.com/office/drawing/2015/06/chart">
            <c:ext xmlns:c16="http://schemas.microsoft.com/office/drawing/2014/chart" uri="{C3380CC4-5D6E-409C-BE32-E72D297353CC}">
              <c16:uniqueId val="{00000028-7E62-4DB6-8F3B-E5AB099C8ADA}"/>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'Base plan de Desarrollo'!$G$58:$H$58</c:f>
              <c:strCache>
                <c:ptCount val="1"/>
                <c:pt idx="0">
                  <c:v>6. Administrativamente fuertes</c:v>
                </c:pt>
              </c:strCache>
            </c:strRef>
          </c:tx>
          <c:dPt>
            <c:idx val="0"/>
            <c:bubble3D val="0"/>
            <c:spPr>
              <a:solidFill>
                <a:srgbClr val="9999FF">
                  <a:alpha val="58000"/>
                </a:srgbClr>
              </a:solidFill>
              <a:ln w="19050">
                <a:solidFill>
                  <a:schemeClr val="lt1"/>
                </a:solidFill>
              </a:ln>
              <a:effectLst/>
            </c:spPr>
            <c:extLst xmlns:c16r2="http://schemas.microsoft.com/office/drawing/2015/06/chart">
              <c:ext xmlns:c16="http://schemas.microsoft.com/office/drawing/2014/chart" uri="{C3380CC4-5D6E-409C-BE32-E72D297353CC}">
                <c16:uniqueId val="{0000002E-D3AC-49AF-8E22-D05C7F09083A}"/>
              </c:ext>
            </c:extLst>
          </c:dPt>
          <c:dPt>
            <c:idx val="1"/>
            <c:bubble3D val="0"/>
            <c:spPr>
              <a:solidFill>
                <a:schemeClr val="bg1">
                  <a:alpha val="59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F-D3AC-49AF-8E22-D05C7F09083A}"/>
              </c:ext>
            </c:extLst>
          </c:dPt>
          <c:val>
            <c:numRef>
              <c:f>'Base plan de Desarrollo'!$C$58:$D$58</c:f>
              <c:numCache>
                <c:formatCode>0%</c:formatCode>
                <c:ptCount val="2"/>
                <c:pt idx="0">
                  <c:v>1.0825958702064895</c:v>
                </c:pt>
                <c:pt idx="1">
                  <c:v>-8.2595870206489508E-2</c:v>
                </c:pt>
              </c:numCache>
            </c:numRef>
          </c:val>
          <c:extLst xmlns:c16r2="http://schemas.microsoft.com/office/drawing/2015/06/chart">
            <c:ext xmlns:c16="http://schemas.microsoft.com/office/drawing/2014/chart" uri="{C3380CC4-5D6E-409C-BE32-E72D297353CC}">
              <c16:uniqueId val="{0000002D-D3AC-49AF-8E22-D05C7F09083A}"/>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chart" Target="../charts/chart2.xml"/><Relationship Id="rId55" Type="http://schemas.openxmlformats.org/officeDocument/2006/relationships/image" Target="../media/image49.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chart" Target="../charts/chart6.xml"/><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chart" Target="../charts/chart5.xm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chart" Target="../charts/chart1.xml"/><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chart" Target="../charts/chart4.xml"/><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0.png"/><Relationship Id="rId8" Type="http://schemas.openxmlformats.org/officeDocument/2006/relationships/image" Target="../media/image8.png"/><Relationship Id="rId51" Type="http://schemas.openxmlformats.org/officeDocument/2006/relationships/chart" Target="../charts/chart3.xml"/><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334454</xdr:colOff>
      <xdr:row>2</xdr:row>
      <xdr:rowOff>145677</xdr:rowOff>
    </xdr:from>
    <xdr:to>
      <xdr:col>1</xdr:col>
      <xdr:colOff>777006</xdr:colOff>
      <xdr:row>5</xdr:row>
      <xdr:rowOff>247630</xdr:rowOff>
    </xdr:to>
    <xdr:pic>
      <xdr:nvPicPr>
        <xdr:cNvPr id="4" name="1 Imagen">
          <a:extLst>
            <a:ext uri="{FF2B5EF4-FFF2-40B4-BE49-F238E27FC236}">
              <a16:creationId xmlns:a16="http://schemas.microsoft.com/office/drawing/2014/main" xmlns="" id="{00000000-0008-0000-0100-000050000000}"/>
            </a:ext>
          </a:extLst>
        </xdr:cNvPr>
        <xdr:cNvPicPr/>
      </xdr:nvPicPr>
      <xdr:blipFill>
        <a:blip xmlns:r="http://schemas.openxmlformats.org/officeDocument/2006/relationships" r:embed="rId1"/>
        <a:srcRect b="19824"/>
        <a:stretch/>
      </xdr:blipFill>
      <xdr:spPr>
        <a:xfrm>
          <a:off x="334454" y="537883"/>
          <a:ext cx="1215758" cy="976012"/>
        </a:xfrm>
        <a:prstGeom prst="rect">
          <a:avLst/>
        </a:prstGeom>
        <a:ln w="9360">
          <a:noFill/>
        </a:ln>
      </xdr:spPr>
    </xdr:pic>
    <xdr:clientData/>
  </xdr:twoCellAnchor>
  <xdr:twoCellAnchor>
    <xdr:from>
      <xdr:col>46</xdr:col>
      <xdr:colOff>880754</xdr:colOff>
      <xdr:row>12</xdr:row>
      <xdr:rowOff>122876</xdr:rowOff>
    </xdr:from>
    <xdr:to>
      <xdr:col>46</xdr:col>
      <xdr:colOff>4000500</xdr:colOff>
      <xdr:row>12</xdr:row>
      <xdr:rowOff>1891804</xdr:rowOff>
    </xdr:to>
    <xdr:pic>
      <xdr:nvPicPr>
        <xdr:cNvPr id="2" name="Imagen 1">
          <a:extLst>
            <a:ext uri="{FF2B5EF4-FFF2-40B4-BE49-F238E27FC236}">
              <a16:creationId xmlns:a16="http://schemas.microsoft.com/office/drawing/2014/main" xmlns="" id="{2D38ABEB-2EC1-4F0B-8AC1-214CB18614A6}"/>
            </a:ext>
          </a:extLst>
        </xdr:cNvPr>
        <xdr:cNvPicPr>
          <a:picLocks noChangeAspect="1"/>
        </xdr:cNvPicPr>
      </xdr:nvPicPr>
      <xdr:blipFill>
        <a:blip xmlns:r="http://schemas.openxmlformats.org/officeDocument/2006/relationships" r:embed="rId2"/>
        <a:stretch>
          <a:fillRect/>
        </a:stretch>
      </xdr:blipFill>
      <xdr:spPr>
        <a:xfrm>
          <a:off x="53982629" y="3107376"/>
          <a:ext cx="3119746" cy="1768928"/>
        </a:xfrm>
        <a:prstGeom prst="rect">
          <a:avLst/>
        </a:prstGeom>
      </xdr:spPr>
    </xdr:pic>
    <xdr:clientData/>
  </xdr:twoCellAnchor>
  <xdr:twoCellAnchor>
    <xdr:from>
      <xdr:col>46</xdr:col>
      <xdr:colOff>851808</xdr:colOff>
      <xdr:row>13</xdr:row>
      <xdr:rowOff>174844</xdr:rowOff>
    </xdr:from>
    <xdr:to>
      <xdr:col>46</xdr:col>
      <xdr:colOff>3991908</xdr:colOff>
      <xdr:row>13</xdr:row>
      <xdr:rowOff>1927224</xdr:rowOff>
    </xdr:to>
    <xdr:pic>
      <xdr:nvPicPr>
        <xdr:cNvPr id="3" name="Imagen 2">
          <a:extLst>
            <a:ext uri="{FF2B5EF4-FFF2-40B4-BE49-F238E27FC236}">
              <a16:creationId xmlns:a16="http://schemas.microsoft.com/office/drawing/2014/main" xmlns="" id="{68DE1506-EEF0-4E77-B995-DE379A6D4F5F}"/>
            </a:ext>
          </a:extLst>
        </xdr:cNvPr>
        <xdr:cNvPicPr>
          <a:picLocks noChangeAspect="1"/>
        </xdr:cNvPicPr>
      </xdr:nvPicPr>
      <xdr:blipFill>
        <a:blip xmlns:r="http://schemas.openxmlformats.org/officeDocument/2006/relationships" r:embed="rId3"/>
        <a:stretch>
          <a:fillRect/>
        </a:stretch>
      </xdr:blipFill>
      <xdr:spPr>
        <a:xfrm>
          <a:off x="56223808" y="4889719"/>
          <a:ext cx="3140100" cy="1752380"/>
        </a:xfrm>
        <a:prstGeom prst="rect">
          <a:avLst/>
        </a:prstGeom>
      </xdr:spPr>
    </xdr:pic>
    <xdr:clientData/>
  </xdr:twoCellAnchor>
  <xdr:twoCellAnchor>
    <xdr:from>
      <xdr:col>46</xdr:col>
      <xdr:colOff>657679</xdr:colOff>
      <xdr:row>14</xdr:row>
      <xdr:rowOff>165553</xdr:rowOff>
    </xdr:from>
    <xdr:to>
      <xdr:col>46</xdr:col>
      <xdr:colOff>3032125</xdr:colOff>
      <xdr:row>14</xdr:row>
      <xdr:rowOff>3540125</xdr:rowOff>
    </xdr:to>
    <xdr:grpSp>
      <xdr:nvGrpSpPr>
        <xdr:cNvPr id="6" name="Grupo 5">
          <a:extLst>
            <a:ext uri="{FF2B5EF4-FFF2-40B4-BE49-F238E27FC236}">
              <a16:creationId xmlns:a16="http://schemas.microsoft.com/office/drawing/2014/main" xmlns="" id="{269FE306-2EF4-4867-AE6A-2A4BCF0F8F79}"/>
            </a:ext>
          </a:extLst>
        </xdr:cNvPr>
        <xdr:cNvGrpSpPr/>
      </xdr:nvGrpSpPr>
      <xdr:grpSpPr>
        <a:xfrm>
          <a:off x="42091429" y="8792482"/>
          <a:ext cx="2374446" cy="3374572"/>
          <a:chOff x="0" y="0"/>
          <a:chExt cx="5080635" cy="5804204"/>
        </a:xfrm>
      </xdr:grpSpPr>
      <xdr:pic>
        <xdr:nvPicPr>
          <xdr:cNvPr id="7" name="Imagen 6">
            <a:extLst>
              <a:ext uri="{FF2B5EF4-FFF2-40B4-BE49-F238E27FC236}">
                <a16:creationId xmlns:a16="http://schemas.microsoft.com/office/drawing/2014/main" xmlns="" id="{0D0A0AE9-FFFF-46F3-A451-416711FEA5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9456" b="7517"/>
          <a:stretch/>
        </xdr:blipFill>
        <xdr:spPr bwMode="auto">
          <a:xfrm>
            <a:off x="0" y="0"/>
            <a:ext cx="5080635" cy="2917825"/>
          </a:xfrm>
          <a:prstGeom prst="rect">
            <a:avLst/>
          </a:prstGeom>
          <a:ln>
            <a:noFill/>
          </a:ln>
          <a:extLst>
            <a:ext uri="{53640926-AAD7-44D8-BBD7-CCE9431645EC}">
              <a14:shadowObscured xmlns:a14="http://schemas.microsoft.com/office/drawing/2010/main"/>
            </a:ext>
          </a:extLst>
        </xdr:spPr>
      </xdr:pic>
      <xdr:pic>
        <xdr:nvPicPr>
          <xdr:cNvPr id="8" name="Imagen 7">
            <a:extLst>
              <a:ext uri="{FF2B5EF4-FFF2-40B4-BE49-F238E27FC236}">
                <a16:creationId xmlns:a16="http://schemas.microsoft.com/office/drawing/2014/main" xmlns="" id="{32C0E723-C1F4-49B7-B192-4F0112E8B4A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9471" b="8525"/>
          <a:stretch/>
        </xdr:blipFill>
        <xdr:spPr bwMode="auto">
          <a:xfrm>
            <a:off x="0" y="2918129"/>
            <a:ext cx="5080635" cy="2886075"/>
          </a:xfrm>
          <a:prstGeom prst="rect">
            <a:avLst/>
          </a:prstGeom>
          <a:ln>
            <a:noFill/>
          </a:ln>
          <a:extLst>
            <a:ext uri="{53640926-AAD7-44D8-BBD7-CCE9431645EC}">
              <a14:shadowObscured xmlns:a14="http://schemas.microsoft.com/office/drawing/2010/main"/>
            </a:ext>
          </a:extLst>
        </xdr:spPr>
      </xdr:pic>
    </xdr:grpSp>
    <xdr:clientData/>
  </xdr:twoCellAnchor>
  <xdr:twoCellAnchor>
    <xdr:from>
      <xdr:col>46</xdr:col>
      <xdr:colOff>3209016</xdr:colOff>
      <xdr:row>14</xdr:row>
      <xdr:rowOff>238123</xdr:rowOff>
    </xdr:from>
    <xdr:to>
      <xdr:col>46</xdr:col>
      <xdr:colOff>5667374</xdr:colOff>
      <xdr:row>14</xdr:row>
      <xdr:rowOff>3540124</xdr:rowOff>
    </xdr:to>
    <xdr:grpSp>
      <xdr:nvGrpSpPr>
        <xdr:cNvPr id="10" name="Grupo 9">
          <a:extLst>
            <a:ext uri="{FF2B5EF4-FFF2-40B4-BE49-F238E27FC236}">
              <a16:creationId xmlns:a16="http://schemas.microsoft.com/office/drawing/2014/main" xmlns="" id="{919AD114-CDA6-4E50-9FAF-CD2741546440}"/>
            </a:ext>
          </a:extLst>
        </xdr:cNvPr>
        <xdr:cNvGrpSpPr/>
      </xdr:nvGrpSpPr>
      <xdr:grpSpPr>
        <a:xfrm>
          <a:off x="44642766" y="8865052"/>
          <a:ext cx="2458358" cy="3302001"/>
          <a:chOff x="0" y="0"/>
          <a:chExt cx="6122035" cy="6673368"/>
        </a:xfrm>
      </xdr:grpSpPr>
      <xdr:pic>
        <xdr:nvPicPr>
          <xdr:cNvPr id="11" name="Imagen 10">
            <a:extLst>
              <a:ext uri="{FF2B5EF4-FFF2-40B4-BE49-F238E27FC236}">
                <a16:creationId xmlns:a16="http://schemas.microsoft.com/office/drawing/2014/main" xmlns="" id="{F21D89AF-5E00-4CFE-A543-E39310A43EF9}"/>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6207" b="5996"/>
          <a:stretch/>
        </xdr:blipFill>
        <xdr:spPr bwMode="auto">
          <a:xfrm>
            <a:off x="0" y="0"/>
            <a:ext cx="6122035" cy="3449955"/>
          </a:xfrm>
          <a:prstGeom prst="rect">
            <a:avLst/>
          </a:prstGeom>
          <a:ln>
            <a:noFill/>
          </a:ln>
          <a:extLst>
            <a:ext uri="{53640926-AAD7-44D8-BBD7-CCE9431645EC}">
              <a14:shadowObscured xmlns:a14="http://schemas.microsoft.com/office/drawing/2010/main"/>
            </a:ext>
          </a:extLst>
        </xdr:spPr>
      </xdr:pic>
      <xdr:pic>
        <xdr:nvPicPr>
          <xdr:cNvPr id="12" name="Imagen 11">
            <a:extLst>
              <a:ext uri="{FF2B5EF4-FFF2-40B4-BE49-F238E27FC236}">
                <a16:creationId xmlns:a16="http://schemas.microsoft.com/office/drawing/2014/main" xmlns="" id="{80C2F5C5-4F59-4701-9590-57A970E7965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5783" b="6498"/>
          <a:stretch/>
        </xdr:blipFill>
        <xdr:spPr bwMode="auto">
          <a:xfrm>
            <a:off x="0" y="3452648"/>
            <a:ext cx="5772150" cy="3220720"/>
          </a:xfrm>
          <a:prstGeom prst="rect">
            <a:avLst/>
          </a:prstGeom>
          <a:ln>
            <a:noFill/>
          </a:ln>
          <a:extLst>
            <a:ext uri="{53640926-AAD7-44D8-BBD7-CCE9431645EC}">
              <a14:shadowObscured xmlns:a14="http://schemas.microsoft.com/office/drawing/2010/main"/>
            </a:ext>
          </a:extLst>
        </xdr:spPr>
      </xdr:pic>
    </xdr:grpSp>
    <xdr:clientData/>
  </xdr:twoCellAnchor>
  <xdr:twoCellAnchor>
    <xdr:from>
      <xdr:col>46</xdr:col>
      <xdr:colOff>151947</xdr:colOff>
      <xdr:row>17</xdr:row>
      <xdr:rowOff>90713</xdr:rowOff>
    </xdr:from>
    <xdr:to>
      <xdr:col>46</xdr:col>
      <xdr:colOff>5667375</xdr:colOff>
      <xdr:row>17</xdr:row>
      <xdr:rowOff>2079624</xdr:rowOff>
    </xdr:to>
    <xdr:grpSp>
      <xdr:nvGrpSpPr>
        <xdr:cNvPr id="16" name="Grupo 15">
          <a:extLst>
            <a:ext uri="{FF2B5EF4-FFF2-40B4-BE49-F238E27FC236}">
              <a16:creationId xmlns:a16="http://schemas.microsoft.com/office/drawing/2014/main" xmlns="" id="{F55D7C84-23C6-466C-A7FD-02150EAE033D}"/>
            </a:ext>
          </a:extLst>
        </xdr:cNvPr>
        <xdr:cNvGrpSpPr/>
      </xdr:nvGrpSpPr>
      <xdr:grpSpPr>
        <a:xfrm>
          <a:off x="41585697" y="13942784"/>
          <a:ext cx="5515428" cy="1988911"/>
          <a:chOff x="53149501" y="12749893"/>
          <a:chExt cx="4721678" cy="1183822"/>
        </a:xfrm>
      </xdr:grpSpPr>
      <xdr:pic>
        <xdr:nvPicPr>
          <xdr:cNvPr id="13" name="Imagen 12">
            <a:extLst>
              <a:ext uri="{FF2B5EF4-FFF2-40B4-BE49-F238E27FC236}">
                <a16:creationId xmlns:a16="http://schemas.microsoft.com/office/drawing/2014/main" xmlns="" id="{2FBE23C7-FF32-472C-BC85-7251A208FF3C}"/>
              </a:ext>
            </a:extLst>
          </xdr:cNvPr>
          <xdr:cNvPicPr/>
        </xdr:nvPicPr>
        <xdr:blipFill rotWithShape="1">
          <a:blip xmlns:r="http://schemas.openxmlformats.org/officeDocument/2006/relationships" r:embed="rId8"/>
          <a:srcRect r="5049" b="6057"/>
          <a:stretch/>
        </xdr:blipFill>
        <xdr:spPr bwMode="auto">
          <a:xfrm>
            <a:off x="53149501" y="12749893"/>
            <a:ext cx="2503713" cy="1181010"/>
          </a:xfrm>
          <a:prstGeom prst="rect">
            <a:avLst/>
          </a:prstGeom>
          <a:ln>
            <a:noFill/>
          </a:ln>
          <a:extLst>
            <a:ext uri="{53640926-AAD7-44D8-BBD7-CCE9431645EC}">
              <a14:shadowObscured xmlns:a14="http://schemas.microsoft.com/office/drawing/2010/main"/>
            </a:ext>
          </a:extLst>
        </xdr:spPr>
      </xdr:pic>
      <xdr:pic>
        <xdr:nvPicPr>
          <xdr:cNvPr id="14" name="Imagen 13">
            <a:extLst>
              <a:ext uri="{FF2B5EF4-FFF2-40B4-BE49-F238E27FC236}">
                <a16:creationId xmlns:a16="http://schemas.microsoft.com/office/drawing/2014/main" xmlns="" id="{498AA0DA-86F0-49EC-BA78-B4E294377534}"/>
              </a:ext>
            </a:extLst>
          </xdr:cNvPr>
          <xdr:cNvPicPr/>
        </xdr:nvPicPr>
        <xdr:blipFill rotWithShape="1">
          <a:blip xmlns:r="http://schemas.openxmlformats.org/officeDocument/2006/relationships" r:embed="rId9"/>
          <a:srcRect r="5046" b="6066"/>
          <a:stretch/>
        </xdr:blipFill>
        <xdr:spPr bwMode="auto">
          <a:xfrm>
            <a:off x="55707644" y="12749893"/>
            <a:ext cx="2163535" cy="1183822"/>
          </a:xfrm>
          <a:prstGeom prst="rect">
            <a:avLst/>
          </a:prstGeom>
          <a:ln>
            <a:noFill/>
          </a:ln>
          <a:extLst>
            <a:ext uri="{53640926-AAD7-44D8-BBD7-CCE9431645EC}">
              <a14:shadowObscured xmlns:a14="http://schemas.microsoft.com/office/drawing/2010/main"/>
            </a:ext>
          </a:extLst>
        </xdr:spPr>
      </xdr:pic>
    </xdr:grpSp>
    <xdr:clientData/>
  </xdr:twoCellAnchor>
  <xdr:twoCellAnchor>
    <xdr:from>
      <xdr:col>46</xdr:col>
      <xdr:colOff>204106</xdr:colOff>
      <xdr:row>18</xdr:row>
      <xdr:rowOff>88446</xdr:rowOff>
    </xdr:from>
    <xdr:to>
      <xdr:col>46</xdr:col>
      <xdr:colOff>5714999</xdr:colOff>
      <xdr:row>18</xdr:row>
      <xdr:rowOff>2047875</xdr:rowOff>
    </xdr:to>
    <xdr:grpSp>
      <xdr:nvGrpSpPr>
        <xdr:cNvPr id="19" name="Grupo 18">
          <a:extLst>
            <a:ext uri="{FF2B5EF4-FFF2-40B4-BE49-F238E27FC236}">
              <a16:creationId xmlns:a16="http://schemas.microsoft.com/office/drawing/2014/main" xmlns="" id="{28D39A57-1C41-4984-A9B3-6F5FBDF3904C}"/>
            </a:ext>
          </a:extLst>
        </xdr:cNvPr>
        <xdr:cNvGrpSpPr/>
      </xdr:nvGrpSpPr>
      <xdr:grpSpPr>
        <a:xfrm>
          <a:off x="41637856" y="16335375"/>
          <a:ext cx="5510893" cy="1959429"/>
          <a:chOff x="52986215" y="14668499"/>
          <a:chExt cx="5021035" cy="1578430"/>
        </a:xfrm>
      </xdr:grpSpPr>
      <xdr:pic>
        <xdr:nvPicPr>
          <xdr:cNvPr id="17" name="Imagen 16">
            <a:extLst>
              <a:ext uri="{FF2B5EF4-FFF2-40B4-BE49-F238E27FC236}">
                <a16:creationId xmlns:a16="http://schemas.microsoft.com/office/drawing/2014/main" xmlns="" id="{2EEEB4A6-93C3-4097-B407-F52843EF84B3}"/>
              </a:ext>
            </a:extLst>
          </xdr:cNvPr>
          <xdr:cNvPicPr/>
        </xdr:nvPicPr>
        <xdr:blipFill>
          <a:blip xmlns:r="http://schemas.openxmlformats.org/officeDocument/2006/relationships" r:embed="rId10"/>
          <a:stretch>
            <a:fillRect/>
          </a:stretch>
        </xdr:blipFill>
        <xdr:spPr>
          <a:xfrm>
            <a:off x="52986215" y="14668499"/>
            <a:ext cx="2585356" cy="1578430"/>
          </a:xfrm>
          <a:prstGeom prst="rect">
            <a:avLst/>
          </a:prstGeom>
        </xdr:spPr>
      </xdr:pic>
      <xdr:pic>
        <xdr:nvPicPr>
          <xdr:cNvPr id="18" name="Imagen 17">
            <a:extLst>
              <a:ext uri="{FF2B5EF4-FFF2-40B4-BE49-F238E27FC236}">
                <a16:creationId xmlns:a16="http://schemas.microsoft.com/office/drawing/2014/main" xmlns="" id="{CD1C4C2E-1AF9-4881-8AAE-8C60BB579134}"/>
              </a:ext>
            </a:extLst>
          </xdr:cNvPr>
          <xdr:cNvPicPr/>
        </xdr:nvPicPr>
        <xdr:blipFill rotWithShape="1">
          <a:blip xmlns:r="http://schemas.openxmlformats.org/officeDocument/2006/relationships" r:embed="rId11"/>
          <a:srcRect b="4974"/>
          <a:stretch/>
        </xdr:blipFill>
        <xdr:spPr bwMode="auto">
          <a:xfrm>
            <a:off x="55598787" y="14668500"/>
            <a:ext cx="2408463" cy="1564821"/>
          </a:xfrm>
          <a:prstGeom prst="rect">
            <a:avLst/>
          </a:prstGeom>
          <a:ln>
            <a:noFill/>
          </a:ln>
          <a:extLst>
            <a:ext uri="{53640926-AAD7-44D8-BBD7-CCE9431645EC}">
              <a14:shadowObscured xmlns:a14="http://schemas.microsoft.com/office/drawing/2010/main"/>
            </a:ext>
          </a:extLst>
        </xdr:spPr>
      </xdr:pic>
    </xdr:grpSp>
    <xdr:clientData/>
  </xdr:twoCellAnchor>
  <xdr:twoCellAnchor>
    <xdr:from>
      <xdr:col>46</xdr:col>
      <xdr:colOff>251732</xdr:colOff>
      <xdr:row>19</xdr:row>
      <xdr:rowOff>131536</xdr:rowOff>
    </xdr:from>
    <xdr:to>
      <xdr:col>46</xdr:col>
      <xdr:colOff>5778500</xdr:colOff>
      <xdr:row>19</xdr:row>
      <xdr:rowOff>2127250</xdr:rowOff>
    </xdr:to>
    <xdr:grpSp>
      <xdr:nvGrpSpPr>
        <xdr:cNvPr id="21" name="Grupo 20">
          <a:extLst>
            <a:ext uri="{FF2B5EF4-FFF2-40B4-BE49-F238E27FC236}">
              <a16:creationId xmlns:a16="http://schemas.microsoft.com/office/drawing/2014/main" xmlns="" id="{14B6E842-4738-4E77-B170-5F6557657035}"/>
            </a:ext>
          </a:extLst>
        </xdr:cNvPr>
        <xdr:cNvGrpSpPr/>
      </xdr:nvGrpSpPr>
      <xdr:grpSpPr>
        <a:xfrm>
          <a:off x="41685482" y="18637250"/>
          <a:ext cx="5526768" cy="1995714"/>
          <a:chOff x="0" y="0"/>
          <a:chExt cx="4954491" cy="1305315"/>
        </a:xfrm>
      </xdr:grpSpPr>
      <xdr:pic>
        <xdr:nvPicPr>
          <xdr:cNvPr id="22" name="Imagen 21">
            <a:extLst>
              <a:ext uri="{FF2B5EF4-FFF2-40B4-BE49-F238E27FC236}">
                <a16:creationId xmlns:a16="http://schemas.microsoft.com/office/drawing/2014/main" xmlns="" id="{B4F1ACDB-79F5-4E4B-A800-9E7CC414AC4D}"/>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5053"/>
          <a:stretch/>
        </xdr:blipFill>
        <xdr:spPr>
          <a:xfrm>
            <a:off x="0" y="1"/>
            <a:ext cx="2445385" cy="1305314"/>
          </a:xfrm>
          <a:prstGeom prst="rect">
            <a:avLst/>
          </a:prstGeom>
        </xdr:spPr>
      </xdr:pic>
      <xdr:pic>
        <xdr:nvPicPr>
          <xdr:cNvPr id="23" name="Imagen 22">
            <a:extLst>
              <a:ext uri="{FF2B5EF4-FFF2-40B4-BE49-F238E27FC236}">
                <a16:creationId xmlns:a16="http://schemas.microsoft.com/office/drawing/2014/main" xmlns="" id="{A1E241BE-AE38-46D0-AFB4-B8E4C535D84A}"/>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6711"/>
          <a:stretch/>
        </xdr:blipFill>
        <xdr:spPr>
          <a:xfrm>
            <a:off x="2562446" y="0"/>
            <a:ext cx="2392045" cy="1254665"/>
          </a:xfrm>
          <a:prstGeom prst="rect">
            <a:avLst/>
          </a:prstGeom>
        </xdr:spPr>
      </xdr:pic>
    </xdr:grpSp>
    <xdr:clientData/>
  </xdr:twoCellAnchor>
  <xdr:twoCellAnchor>
    <xdr:from>
      <xdr:col>46</xdr:col>
      <xdr:colOff>356719</xdr:colOff>
      <xdr:row>20</xdr:row>
      <xdr:rowOff>138207</xdr:rowOff>
    </xdr:from>
    <xdr:to>
      <xdr:col>46</xdr:col>
      <xdr:colOff>5857875</xdr:colOff>
      <xdr:row>20</xdr:row>
      <xdr:rowOff>2333625</xdr:rowOff>
    </xdr:to>
    <xdr:grpSp>
      <xdr:nvGrpSpPr>
        <xdr:cNvPr id="24" name="Grupo 23">
          <a:extLst>
            <a:ext uri="{FF2B5EF4-FFF2-40B4-BE49-F238E27FC236}">
              <a16:creationId xmlns:a16="http://schemas.microsoft.com/office/drawing/2014/main" xmlns="" id="{7CB469D5-3E81-4543-803B-B7E55E7DAE14}"/>
            </a:ext>
          </a:extLst>
        </xdr:cNvPr>
        <xdr:cNvGrpSpPr/>
      </xdr:nvGrpSpPr>
      <xdr:grpSpPr>
        <a:xfrm>
          <a:off x="41790469" y="20848278"/>
          <a:ext cx="5501156" cy="2195418"/>
          <a:chOff x="0" y="0"/>
          <a:chExt cx="4952601" cy="1286510"/>
        </a:xfrm>
      </xdr:grpSpPr>
      <xdr:pic>
        <xdr:nvPicPr>
          <xdr:cNvPr id="25" name="Imagen 24">
            <a:extLst>
              <a:ext uri="{FF2B5EF4-FFF2-40B4-BE49-F238E27FC236}">
                <a16:creationId xmlns:a16="http://schemas.microsoft.com/office/drawing/2014/main" xmlns="" id="{617B4276-17EA-4F4A-9E57-1DDBB45C9AB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6652"/>
          <a:stretch/>
        </xdr:blipFill>
        <xdr:spPr bwMode="auto">
          <a:xfrm>
            <a:off x="2519916" y="10633"/>
            <a:ext cx="2432685" cy="1275715"/>
          </a:xfrm>
          <a:prstGeom prst="rect">
            <a:avLst/>
          </a:prstGeom>
          <a:ln>
            <a:noFill/>
          </a:ln>
          <a:extLst>
            <a:ext uri="{53640926-AAD7-44D8-BBD7-CCE9431645EC}">
              <a14:shadowObscured xmlns:a14="http://schemas.microsoft.com/office/drawing/2010/main"/>
            </a:ext>
          </a:extLst>
        </xdr:spPr>
      </xdr:pic>
      <xdr:pic>
        <xdr:nvPicPr>
          <xdr:cNvPr id="26" name="Imagen 25">
            <a:extLst>
              <a:ext uri="{FF2B5EF4-FFF2-40B4-BE49-F238E27FC236}">
                <a16:creationId xmlns:a16="http://schemas.microsoft.com/office/drawing/2014/main" xmlns="" id="{63716C3A-AA31-4F31-9703-649E52676E51}"/>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b="6891"/>
          <a:stretch/>
        </xdr:blipFill>
        <xdr:spPr bwMode="auto">
          <a:xfrm>
            <a:off x="0" y="0"/>
            <a:ext cx="2457450" cy="1286510"/>
          </a:xfrm>
          <a:prstGeom prst="rect">
            <a:avLst/>
          </a:prstGeom>
          <a:ln>
            <a:noFill/>
          </a:ln>
          <a:extLst>
            <a:ext uri="{53640926-AAD7-44D8-BBD7-CCE9431645EC}">
              <a14:shadowObscured xmlns:a14="http://schemas.microsoft.com/office/drawing/2010/main"/>
            </a:ext>
          </a:extLst>
        </xdr:spPr>
      </xdr:pic>
    </xdr:grpSp>
    <xdr:clientData/>
  </xdr:twoCellAnchor>
  <xdr:twoCellAnchor>
    <xdr:from>
      <xdr:col>46</xdr:col>
      <xdr:colOff>437696</xdr:colOff>
      <xdr:row>21</xdr:row>
      <xdr:rowOff>95248</xdr:rowOff>
    </xdr:from>
    <xdr:to>
      <xdr:col>46</xdr:col>
      <xdr:colOff>5937249</xdr:colOff>
      <xdr:row>21</xdr:row>
      <xdr:rowOff>2508250</xdr:rowOff>
    </xdr:to>
    <xdr:grpSp>
      <xdr:nvGrpSpPr>
        <xdr:cNvPr id="27" name="Grupo 26">
          <a:extLst>
            <a:ext uri="{FF2B5EF4-FFF2-40B4-BE49-F238E27FC236}">
              <a16:creationId xmlns:a16="http://schemas.microsoft.com/office/drawing/2014/main" xmlns="" id="{3ADD30DF-E471-4228-83A8-BBD07043B4D9}"/>
            </a:ext>
          </a:extLst>
        </xdr:cNvPr>
        <xdr:cNvGrpSpPr/>
      </xdr:nvGrpSpPr>
      <xdr:grpSpPr>
        <a:xfrm>
          <a:off x="41871446" y="23336248"/>
          <a:ext cx="5499553" cy="2413002"/>
          <a:chOff x="0" y="0"/>
          <a:chExt cx="5381625" cy="1413510"/>
        </a:xfrm>
      </xdr:grpSpPr>
      <xdr:pic>
        <xdr:nvPicPr>
          <xdr:cNvPr id="28" name="Imagen 27">
            <a:extLst>
              <a:ext uri="{FF2B5EF4-FFF2-40B4-BE49-F238E27FC236}">
                <a16:creationId xmlns:a16="http://schemas.microsoft.com/office/drawing/2014/main" xmlns="" id="{92BADFF2-E39F-441F-95CB-EF002CDDABE1}"/>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6659"/>
          <a:stretch/>
        </xdr:blipFill>
        <xdr:spPr bwMode="auto">
          <a:xfrm>
            <a:off x="0" y="0"/>
            <a:ext cx="2633345" cy="1381760"/>
          </a:xfrm>
          <a:prstGeom prst="rect">
            <a:avLst/>
          </a:prstGeom>
          <a:ln>
            <a:noFill/>
          </a:ln>
          <a:extLst>
            <a:ext uri="{53640926-AAD7-44D8-BBD7-CCE9431645EC}">
              <a14:shadowObscured xmlns:a14="http://schemas.microsoft.com/office/drawing/2010/main"/>
            </a:ext>
          </a:extLst>
        </xdr:spPr>
      </xdr:pic>
      <xdr:pic>
        <xdr:nvPicPr>
          <xdr:cNvPr id="29" name="Imagen 28">
            <a:extLst>
              <a:ext uri="{FF2B5EF4-FFF2-40B4-BE49-F238E27FC236}">
                <a16:creationId xmlns:a16="http://schemas.microsoft.com/office/drawing/2014/main" xmlns="" id="{1922A944-2B7E-4723-81E1-D22E1AE9D5EC}"/>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4683"/>
          <a:stretch/>
        </xdr:blipFill>
        <xdr:spPr bwMode="auto">
          <a:xfrm>
            <a:off x="2743200" y="0"/>
            <a:ext cx="2638425" cy="1413510"/>
          </a:xfrm>
          <a:prstGeom prst="rect">
            <a:avLst/>
          </a:prstGeom>
          <a:ln>
            <a:noFill/>
          </a:ln>
          <a:extLst>
            <a:ext uri="{53640926-AAD7-44D8-BBD7-CCE9431645EC}">
              <a14:shadowObscured xmlns:a14="http://schemas.microsoft.com/office/drawing/2010/main"/>
            </a:ext>
          </a:extLst>
        </xdr:spPr>
      </xdr:pic>
    </xdr:grpSp>
    <xdr:clientData/>
  </xdr:twoCellAnchor>
  <xdr:twoCellAnchor>
    <xdr:from>
      <xdr:col>46</xdr:col>
      <xdr:colOff>394608</xdr:colOff>
      <xdr:row>22</xdr:row>
      <xdr:rowOff>133803</xdr:rowOff>
    </xdr:from>
    <xdr:to>
      <xdr:col>46</xdr:col>
      <xdr:colOff>5826125</xdr:colOff>
      <xdr:row>22</xdr:row>
      <xdr:rowOff>2317750</xdr:rowOff>
    </xdr:to>
    <xdr:grpSp>
      <xdr:nvGrpSpPr>
        <xdr:cNvPr id="30" name="Grupo 29">
          <a:extLst>
            <a:ext uri="{FF2B5EF4-FFF2-40B4-BE49-F238E27FC236}">
              <a16:creationId xmlns:a16="http://schemas.microsoft.com/office/drawing/2014/main" xmlns="" id="{E01401CC-3C4F-48F1-B8A4-1529210B7356}"/>
            </a:ext>
          </a:extLst>
        </xdr:cNvPr>
        <xdr:cNvGrpSpPr/>
      </xdr:nvGrpSpPr>
      <xdr:grpSpPr>
        <a:xfrm>
          <a:off x="41828358" y="26082624"/>
          <a:ext cx="5431517" cy="2183947"/>
          <a:chOff x="0" y="0"/>
          <a:chExt cx="5018479" cy="1351901"/>
        </a:xfrm>
      </xdr:grpSpPr>
      <xdr:pic>
        <xdr:nvPicPr>
          <xdr:cNvPr id="31" name="Imagen 30">
            <a:extLst>
              <a:ext uri="{FF2B5EF4-FFF2-40B4-BE49-F238E27FC236}">
                <a16:creationId xmlns:a16="http://schemas.microsoft.com/office/drawing/2014/main" xmlns="" id="{5D1F138E-AD77-4605-A378-461D2A6A4C71}"/>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6392"/>
          <a:stretch/>
        </xdr:blipFill>
        <xdr:spPr bwMode="auto">
          <a:xfrm>
            <a:off x="2530549" y="42531"/>
            <a:ext cx="2487930" cy="1309370"/>
          </a:xfrm>
          <a:prstGeom prst="rect">
            <a:avLst/>
          </a:prstGeom>
          <a:ln>
            <a:noFill/>
          </a:ln>
          <a:extLst>
            <a:ext uri="{53640926-AAD7-44D8-BBD7-CCE9431645EC}">
              <a14:shadowObscured xmlns:a14="http://schemas.microsoft.com/office/drawing/2010/main"/>
            </a:ext>
          </a:extLst>
        </xdr:spPr>
      </xdr:pic>
      <xdr:pic>
        <xdr:nvPicPr>
          <xdr:cNvPr id="32" name="Imagen 31">
            <a:extLst>
              <a:ext uri="{FF2B5EF4-FFF2-40B4-BE49-F238E27FC236}">
                <a16:creationId xmlns:a16="http://schemas.microsoft.com/office/drawing/2014/main" xmlns="" id="{0283CF0A-9804-4111-95D7-C415C8DD924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5687"/>
          <a:stretch/>
        </xdr:blipFill>
        <xdr:spPr bwMode="auto">
          <a:xfrm>
            <a:off x="0" y="0"/>
            <a:ext cx="2526030" cy="1339215"/>
          </a:xfrm>
          <a:prstGeom prst="rect">
            <a:avLst/>
          </a:prstGeom>
          <a:ln>
            <a:noFill/>
          </a:ln>
          <a:extLst>
            <a:ext uri="{53640926-AAD7-44D8-BBD7-CCE9431645EC}">
              <a14:shadowObscured xmlns:a14="http://schemas.microsoft.com/office/drawing/2010/main"/>
            </a:ext>
          </a:extLst>
        </xdr:spPr>
      </xdr:pic>
    </xdr:grpSp>
    <xdr:clientData/>
  </xdr:twoCellAnchor>
  <xdr:twoCellAnchor>
    <xdr:from>
      <xdr:col>46</xdr:col>
      <xdr:colOff>991054</xdr:colOff>
      <xdr:row>24</xdr:row>
      <xdr:rowOff>126903</xdr:rowOff>
    </xdr:from>
    <xdr:to>
      <xdr:col>46</xdr:col>
      <xdr:colOff>4547655</xdr:colOff>
      <xdr:row>24</xdr:row>
      <xdr:rowOff>2127250</xdr:rowOff>
    </xdr:to>
    <xdr:pic>
      <xdr:nvPicPr>
        <xdr:cNvPr id="34" name="Imagen 33">
          <a:extLst>
            <a:ext uri="{FF2B5EF4-FFF2-40B4-BE49-F238E27FC236}">
              <a16:creationId xmlns:a16="http://schemas.microsoft.com/office/drawing/2014/main" xmlns="" id="{9414F16B-100B-48ED-9582-1621A0E3817B}"/>
            </a:ext>
          </a:extLst>
        </xdr:cNvPr>
        <xdr:cNvPicPr>
          <a:picLocks noChangeAspect="1"/>
        </xdr:cNvPicPr>
      </xdr:nvPicPr>
      <xdr:blipFill>
        <a:blip xmlns:r="http://schemas.openxmlformats.org/officeDocument/2006/relationships" r:embed="rId20"/>
        <a:stretch>
          <a:fillRect/>
        </a:stretch>
      </xdr:blipFill>
      <xdr:spPr>
        <a:xfrm>
          <a:off x="56363054" y="28574903"/>
          <a:ext cx="3556601" cy="2000347"/>
        </a:xfrm>
        <a:prstGeom prst="rect">
          <a:avLst/>
        </a:prstGeom>
      </xdr:spPr>
    </xdr:pic>
    <xdr:clientData/>
  </xdr:twoCellAnchor>
  <xdr:twoCellAnchor>
    <xdr:from>
      <xdr:col>46</xdr:col>
      <xdr:colOff>163284</xdr:colOff>
      <xdr:row>25</xdr:row>
      <xdr:rowOff>104322</xdr:rowOff>
    </xdr:from>
    <xdr:to>
      <xdr:col>46</xdr:col>
      <xdr:colOff>5651499</xdr:colOff>
      <xdr:row>25</xdr:row>
      <xdr:rowOff>1968500</xdr:rowOff>
    </xdr:to>
    <xdr:grpSp>
      <xdr:nvGrpSpPr>
        <xdr:cNvPr id="35" name="Grupo 34">
          <a:extLst>
            <a:ext uri="{FF2B5EF4-FFF2-40B4-BE49-F238E27FC236}">
              <a16:creationId xmlns:a16="http://schemas.microsoft.com/office/drawing/2014/main" xmlns="" id="{3F9804E0-F14B-40F6-BDC6-488E1B9B3D80}"/>
            </a:ext>
          </a:extLst>
        </xdr:cNvPr>
        <xdr:cNvGrpSpPr/>
      </xdr:nvGrpSpPr>
      <xdr:grpSpPr>
        <a:xfrm>
          <a:off x="41597034" y="32693429"/>
          <a:ext cx="5488215" cy="1864178"/>
          <a:chOff x="0" y="0"/>
          <a:chExt cx="5050199" cy="1360805"/>
        </a:xfrm>
      </xdr:grpSpPr>
      <xdr:pic>
        <xdr:nvPicPr>
          <xdr:cNvPr id="36" name="Imagen 35">
            <a:extLst>
              <a:ext uri="{FF2B5EF4-FFF2-40B4-BE49-F238E27FC236}">
                <a16:creationId xmlns:a16="http://schemas.microsoft.com/office/drawing/2014/main" xmlns="" id="{38DEA1E1-D389-4476-8EE4-183D0F37E254}"/>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r="2985" b="5985"/>
          <a:stretch/>
        </xdr:blipFill>
        <xdr:spPr bwMode="auto">
          <a:xfrm>
            <a:off x="0" y="0"/>
            <a:ext cx="2497455" cy="1360805"/>
          </a:xfrm>
          <a:prstGeom prst="rect">
            <a:avLst/>
          </a:prstGeom>
          <a:ln>
            <a:noFill/>
          </a:ln>
          <a:extLst>
            <a:ext uri="{53640926-AAD7-44D8-BBD7-CCE9431645EC}">
              <a14:shadowObscured xmlns:a14="http://schemas.microsoft.com/office/drawing/2010/main"/>
            </a:ext>
          </a:extLst>
        </xdr:spPr>
      </xdr:pic>
      <xdr:pic>
        <xdr:nvPicPr>
          <xdr:cNvPr id="37" name="Imagen 36">
            <a:extLst>
              <a:ext uri="{FF2B5EF4-FFF2-40B4-BE49-F238E27FC236}">
                <a16:creationId xmlns:a16="http://schemas.microsoft.com/office/drawing/2014/main" xmlns="" id="{C04B3E16-D973-427E-A41A-AE4D15EAC608}"/>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r="3742" b="7332"/>
          <a:stretch/>
        </xdr:blipFill>
        <xdr:spPr bwMode="auto">
          <a:xfrm>
            <a:off x="2615609" y="0"/>
            <a:ext cx="2434590" cy="1317625"/>
          </a:xfrm>
          <a:prstGeom prst="rect">
            <a:avLst/>
          </a:prstGeom>
          <a:ln>
            <a:noFill/>
          </a:ln>
          <a:extLst>
            <a:ext uri="{53640926-AAD7-44D8-BBD7-CCE9431645EC}">
              <a14:shadowObscured xmlns:a14="http://schemas.microsoft.com/office/drawing/2010/main"/>
            </a:ext>
          </a:extLst>
        </xdr:spPr>
      </xdr:pic>
    </xdr:grpSp>
    <xdr:clientData/>
  </xdr:twoCellAnchor>
  <xdr:twoCellAnchor>
    <xdr:from>
      <xdr:col>46</xdr:col>
      <xdr:colOff>222249</xdr:colOff>
      <xdr:row>26</xdr:row>
      <xdr:rowOff>190500</xdr:rowOff>
    </xdr:from>
    <xdr:to>
      <xdr:col>46</xdr:col>
      <xdr:colOff>5699124</xdr:colOff>
      <xdr:row>26</xdr:row>
      <xdr:rowOff>2190750</xdr:rowOff>
    </xdr:to>
    <xdr:grpSp>
      <xdr:nvGrpSpPr>
        <xdr:cNvPr id="33" name="Grupo 32">
          <a:extLst>
            <a:ext uri="{FF2B5EF4-FFF2-40B4-BE49-F238E27FC236}">
              <a16:creationId xmlns:a16="http://schemas.microsoft.com/office/drawing/2014/main" xmlns="" id="{3AC6F4E6-5BBF-4963-83BA-A15307970B5F}"/>
            </a:ext>
          </a:extLst>
        </xdr:cNvPr>
        <xdr:cNvGrpSpPr/>
      </xdr:nvGrpSpPr>
      <xdr:grpSpPr>
        <a:xfrm>
          <a:off x="41655999" y="35079214"/>
          <a:ext cx="5476875" cy="2000250"/>
          <a:chOff x="0" y="0"/>
          <a:chExt cx="4491935" cy="1207770"/>
        </a:xfrm>
      </xdr:grpSpPr>
      <xdr:pic>
        <xdr:nvPicPr>
          <xdr:cNvPr id="38" name="Imagen 37">
            <a:extLst>
              <a:ext uri="{FF2B5EF4-FFF2-40B4-BE49-F238E27FC236}">
                <a16:creationId xmlns:a16="http://schemas.microsoft.com/office/drawing/2014/main" xmlns="" id="{92881636-C845-4333-B0C6-44B424723561}"/>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b="5501"/>
          <a:stretch/>
        </xdr:blipFill>
        <xdr:spPr bwMode="auto">
          <a:xfrm>
            <a:off x="0" y="0"/>
            <a:ext cx="2273935" cy="1207770"/>
          </a:xfrm>
          <a:prstGeom prst="rect">
            <a:avLst/>
          </a:prstGeom>
          <a:ln>
            <a:noFill/>
          </a:ln>
          <a:extLst>
            <a:ext uri="{53640926-AAD7-44D8-BBD7-CCE9431645EC}">
              <a14:shadowObscured xmlns:a14="http://schemas.microsoft.com/office/drawing/2010/main"/>
            </a:ext>
          </a:extLst>
        </xdr:spPr>
      </xdr:pic>
      <xdr:pic>
        <xdr:nvPicPr>
          <xdr:cNvPr id="39" name="Imagen 38">
            <a:extLst>
              <a:ext uri="{FF2B5EF4-FFF2-40B4-BE49-F238E27FC236}">
                <a16:creationId xmlns:a16="http://schemas.microsoft.com/office/drawing/2014/main" xmlns="" id="{81E23AA7-E282-4C6B-8626-8ABD341A9D1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45635" y="0"/>
            <a:ext cx="2146300" cy="1206500"/>
          </a:xfrm>
          <a:prstGeom prst="rect">
            <a:avLst/>
          </a:prstGeom>
        </xdr:spPr>
      </xdr:pic>
    </xdr:grpSp>
    <xdr:clientData/>
  </xdr:twoCellAnchor>
  <xdr:twoCellAnchor>
    <xdr:from>
      <xdr:col>46</xdr:col>
      <xdr:colOff>1349374</xdr:colOff>
      <xdr:row>27</xdr:row>
      <xdr:rowOff>79376</xdr:rowOff>
    </xdr:from>
    <xdr:to>
      <xdr:col>46</xdr:col>
      <xdr:colOff>4937125</xdr:colOff>
      <xdr:row>27</xdr:row>
      <xdr:rowOff>2222500</xdr:rowOff>
    </xdr:to>
    <xdr:pic>
      <xdr:nvPicPr>
        <xdr:cNvPr id="40" name="Imagen 39">
          <a:extLst>
            <a:ext uri="{FF2B5EF4-FFF2-40B4-BE49-F238E27FC236}">
              <a16:creationId xmlns:a16="http://schemas.microsoft.com/office/drawing/2014/main" xmlns="" id="{3E96C4AD-467C-4DD1-A825-76A87D6E73A7}"/>
            </a:ext>
          </a:extLst>
        </xdr:cNvPr>
        <xdr:cNvPicPr/>
      </xdr:nvPicPr>
      <xdr:blipFill rotWithShape="1">
        <a:blip xmlns:r="http://schemas.openxmlformats.org/officeDocument/2006/relationships" r:embed="rId25"/>
        <a:srcRect b="6005"/>
        <a:stretch/>
      </xdr:blipFill>
      <xdr:spPr bwMode="auto">
        <a:xfrm>
          <a:off x="56721374" y="35385376"/>
          <a:ext cx="3587751" cy="2143124"/>
        </a:xfrm>
        <a:prstGeom prst="rect">
          <a:avLst/>
        </a:prstGeom>
        <a:ln>
          <a:noFill/>
        </a:ln>
        <a:extLst>
          <a:ext uri="{53640926-AAD7-44D8-BBD7-CCE9431645EC}">
            <a14:shadowObscured xmlns:a14="http://schemas.microsoft.com/office/drawing/2010/main"/>
          </a:ext>
        </a:extLst>
      </xdr:spPr>
    </xdr:pic>
    <xdr:clientData/>
  </xdr:twoCellAnchor>
  <xdr:twoCellAnchor>
    <xdr:from>
      <xdr:col>46</xdr:col>
      <xdr:colOff>1031875</xdr:colOff>
      <xdr:row>29</xdr:row>
      <xdr:rowOff>79374</xdr:rowOff>
    </xdr:from>
    <xdr:to>
      <xdr:col>46</xdr:col>
      <xdr:colOff>4429125</xdr:colOff>
      <xdr:row>29</xdr:row>
      <xdr:rowOff>2000249</xdr:rowOff>
    </xdr:to>
    <xdr:pic>
      <xdr:nvPicPr>
        <xdr:cNvPr id="41" name="Imagen 40">
          <a:extLst>
            <a:ext uri="{FF2B5EF4-FFF2-40B4-BE49-F238E27FC236}">
              <a16:creationId xmlns:a16="http://schemas.microsoft.com/office/drawing/2014/main" xmlns="" id="{0BCDF928-441B-48CB-9452-BCCBB95423E3}"/>
            </a:ext>
          </a:extLst>
        </xdr:cNvPr>
        <xdr:cNvPicPr/>
      </xdr:nvPicPr>
      <xdr:blipFill rotWithShape="1">
        <a:blip xmlns:r="http://schemas.openxmlformats.org/officeDocument/2006/relationships" r:embed="rId26"/>
        <a:srcRect b="8273"/>
        <a:stretch/>
      </xdr:blipFill>
      <xdr:spPr bwMode="auto">
        <a:xfrm>
          <a:off x="56403875" y="39957374"/>
          <a:ext cx="3397250" cy="1920875"/>
        </a:xfrm>
        <a:prstGeom prst="rect">
          <a:avLst/>
        </a:prstGeom>
        <a:ln>
          <a:noFill/>
        </a:ln>
        <a:extLst>
          <a:ext uri="{53640926-AAD7-44D8-BBD7-CCE9431645EC}">
            <a14:shadowObscured xmlns:a14="http://schemas.microsoft.com/office/drawing/2010/main"/>
          </a:ext>
        </a:extLst>
      </xdr:spPr>
    </xdr:pic>
    <xdr:clientData/>
  </xdr:twoCellAnchor>
  <xdr:twoCellAnchor>
    <xdr:from>
      <xdr:col>46</xdr:col>
      <xdr:colOff>984249</xdr:colOff>
      <xdr:row>30</xdr:row>
      <xdr:rowOff>47624</xdr:rowOff>
    </xdr:from>
    <xdr:to>
      <xdr:col>46</xdr:col>
      <xdr:colOff>4429125</xdr:colOff>
      <xdr:row>30</xdr:row>
      <xdr:rowOff>2016125</xdr:rowOff>
    </xdr:to>
    <xdr:pic>
      <xdr:nvPicPr>
        <xdr:cNvPr id="42" name="Imagen 41">
          <a:extLst>
            <a:ext uri="{FF2B5EF4-FFF2-40B4-BE49-F238E27FC236}">
              <a16:creationId xmlns:a16="http://schemas.microsoft.com/office/drawing/2014/main" xmlns="" id="{BADF605D-299E-4195-AFF8-A25F79084B3D}"/>
            </a:ext>
          </a:extLst>
        </xdr:cNvPr>
        <xdr:cNvPicPr/>
      </xdr:nvPicPr>
      <xdr:blipFill rotWithShape="1">
        <a:blip xmlns:r="http://schemas.openxmlformats.org/officeDocument/2006/relationships" r:embed="rId27"/>
        <a:srcRect b="7769"/>
        <a:stretch/>
      </xdr:blipFill>
      <xdr:spPr bwMode="auto">
        <a:xfrm>
          <a:off x="56356249" y="42100499"/>
          <a:ext cx="3444876" cy="1968501"/>
        </a:xfrm>
        <a:prstGeom prst="rect">
          <a:avLst/>
        </a:prstGeom>
        <a:ln>
          <a:noFill/>
        </a:ln>
        <a:extLst>
          <a:ext uri="{53640926-AAD7-44D8-BBD7-CCE9431645EC}">
            <a14:shadowObscured xmlns:a14="http://schemas.microsoft.com/office/drawing/2010/main"/>
          </a:ext>
        </a:extLst>
      </xdr:spPr>
    </xdr:pic>
    <xdr:clientData/>
  </xdr:twoCellAnchor>
  <xdr:twoCellAnchor>
    <xdr:from>
      <xdr:col>46</xdr:col>
      <xdr:colOff>857249</xdr:colOff>
      <xdr:row>31</xdr:row>
      <xdr:rowOff>127000</xdr:rowOff>
    </xdr:from>
    <xdr:to>
      <xdr:col>46</xdr:col>
      <xdr:colOff>4429124</xdr:colOff>
      <xdr:row>31</xdr:row>
      <xdr:rowOff>2286000</xdr:rowOff>
    </xdr:to>
    <xdr:pic>
      <xdr:nvPicPr>
        <xdr:cNvPr id="43" name="Imagen 42">
          <a:extLst>
            <a:ext uri="{FF2B5EF4-FFF2-40B4-BE49-F238E27FC236}">
              <a16:creationId xmlns:a16="http://schemas.microsoft.com/office/drawing/2014/main" xmlns="" id="{9DB870AB-4FCE-4265-8F9D-6463A7C014A5}"/>
            </a:ext>
          </a:extLst>
        </xdr:cNvPr>
        <xdr:cNvPicPr/>
      </xdr:nvPicPr>
      <xdr:blipFill rotWithShape="1">
        <a:blip xmlns:r="http://schemas.openxmlformats.org/officeDocument/2006/relationships" r:embed="rId28"/>
        <a:srcRect b="7018"/>
        <a:stretch/>
      </xdr:blipFill>
      <xdr:spPr>
        <a:xfrm>
          <a:off x="56229249" y="44338875"/>
          <a:ext cx="3571875" cy="2159000"/>
        </a:xfrm>
        <a:prstGeom prst="rect">
          <a:avLst/>
        </a:prstGeom>
      </xdr:spPr>
    </xdr:pic>
    <xdr:clientData/>
  </xdr:twoCellAnchor>
  <xdr:twoCellAnchor>
    <xdr:from>
      <xdr:col>46</xdr:col>
      <xdr:colOff>508000</xdr:colOff>
      <xdr:row>32</xdr:row>
      <xdr:rowOff>206375</xdr:rowOff>
    </xdr:from>
    <xdr:to>
      <xdr:col>46</xdr:col>
      <xdr:colOff>5969000</xdr:colOff>
      <xdr:row>32</xdr:row>
      <xdr:rowOff>2936875</xdr:rowOff>
    </xdr:to>
    <xdr:grpSp>
      <xdr:nvGrpSpPr>
        <xdr:cNvPr id="44" name="Grupo 43">
          <a:extLst>
            <a:ext uri="{FF2B5EF4-FFF2-40B4-BE49-F238E27FC236}">
              <a16:creationId xmlns:a16="http://schemas.microsoft.com/office/drawing/2014/main" xmlns="" id="{951B6FD1-7746-41AB-880E-B562F7132BE1}"/>
            </a:ext>
          </a:extLst>
        </xdr:cNvPr>
        <xdr:cNvGrpSpPr/>
      </xdr:nvGrpSpPr>
      <xdr:grpSpPr>
        <a:xfrm>
          <a:off x="41941750" y="48824696"/>
          <a:ext cx="5461000" cy="2730500"/>
          <a:chOff x="0" y="0"/>
          <a:chExt cx="4606677" cy="2521226"/>
        </a:xfrm>
      </xdr:grpSpPr>
      <xdr:pic>
        <xdr:nvPicPr>
          <xdr:cNvPr id="45" name="Imagen 44">
            <a:extLst>
              <a:ext uri="{FF2B5EF4-FFF2-40B4-BE49-F238E27FC236}">
                <a16:creationId xmlns:a16="http://schemas.microsoft.com/office/drawing/2014/main" xmlns="" id="{01CEDB89-6F0C-4EA0-99E0-8E345182975D}"/>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2205990" cy="1240155"/>
          </a:xfrm>
          <a:prstGeom prst="rect">
            <a:avLst/>
          </a:prstGeom>
        </xdr:spPr>
      </xdr:pic>
      <xdr:pic>
        <xdr:nvPicPr>
          <xdr:cNvPr id="46" name="Imagen 45">
            <a:extLst>
              <a:ext uri="{FF2B5EF4-FFF2-40B4-BE49-F238E27FC236}">
                <a16:creationId xmlns:a16="http://schemas.microsoft.com/office/drawing/2014/main" xmlns="" id="{45FF2257-E6B7-41D9-BE2C-78DA0F5B3A51}"/>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b="5249"/>
          <a:stretch/>
        </xdr:blipFill>
        <xdr:spPr bwMode="auto">
          <a:xfrm>
            <a:off x="2202512" y="7952"/>
            <a:ext cx="2233930" cy="1189990"/>
          </a:xfrm>
          <a:prstGeom prst="rect">
            <a:avLst/>
          </a:prstGeom>
          <a:ln>
            <a:noFill/>
          </a:ln>
          <a:extLst>
            <a:ext uri="{53640926-AAD7-44D8-BBD7-CCE9431645EC}">
              <a14:shadowObscured xmlns:a14="http://schemas.microsoft.com/office/drawing/2010/main"/>
            </a:ext>
          </a:extLst>
        </xdr:spPr>
      </xdr:pic>
      <xdr:pic>
        <xdr:nvPicPr>
          <xdr:cNvPr id="47" name="Imagen 46">
            <a:extLst>
              <a:ext uri="{FF2B5EF4-FFF2-40B4-BE49-F238E27FC236}">
                <a16:creationId xmlns:a16="http://schemas.microsoft.com/office/drawing/2014/main" xmlns="" id="{8EC17A55-C1CC-4AD5-A18F-651DE0E565DE}"/>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b="7004"/>
          <a:stretch/>
        </xdr:blipFill>
        <xdr:spPr bwMode="auto">
          <a:xfrm>
            <a:off x="2234317" y="1264258"/>
            <a:ext cx="2372360" cy="1240155"/>
          </a:xfrm>
          <a:prstGeom prst="rect">
            <a:avLst/>
          </a:prstGeom>
          <a:ln>
            <a:noFill/>
          </a:ln>
          <a:extLst>
            <a:ext uri="{53640926-AAD7-44D8-BBD7-CCE9431645EC}">
              <a14:shadowObscured xmlns:a14="http://schemas.microsoft.com/office/drawing/2010/main"/>
            </a:ext>
          </a:extLst>
        </xdr:spPr>
      </xdr:pic>
      <xdr:pic>
        <xdr:nvPicPr>
          <xdr:cNvPr id="48" name="Imagen 47">
            <a:extLst>
              <a:ext uri="{FF2B5EF4-FFF2-40B4-BE49-F238E27FC236}">
                <a16:creationId xmlns:a16="http://schemas.microsoft.com/office/drawing/2014/main" xmlns="" id="{E79DE6DB-5210-4FCD-9791-D3C7C7FC5F6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1256306"/>
            <a:ext cx="2249805" cy="1264920"/>
          </a:xfrm>
          <a:prstGeom prst="rect">
            <a:avLst/>
          </a:prstGeom>
        </xdr:spPr>
      </xdr:pic>
    </xdr:grpSp>
    <xdr:clientData/>
  </xdr:twoCellAnchor>
  <xdr:twoCellAnchor>
    <xdr:from>
      <xdr:col>46</xdr:col>
      <xdr:colOff>1224243</xdr:colOff>
      <xdr:row>33</xdr:row>
      <xdr:rowOff>126999</xdr:rowOff>
    </xdr:from>
    <xdr:to>
      <xdr:col>46</xdr:col>
      <xdr:colOff>5127625</xdr:colOff>
      <xdr:row>33</xdr:row>
      <xdr:rowOff>2428874</xdr:rowOff>
    </xdr:to>
    <xdr:pic>
      <xdr:nvPicPr>
        <xdr:cNvPr id="49" name="Imagen 48">
          <a:extLst>
            <a:ext uri="{FF2B5EF4-FFF2-40B4-BE49-F238E27FC236}">
              <a16:creationId xmlns:a16="http://schemas.microsoft.com/office/drawing/2014/main" xmlns="" id="{3B6FA0F2-C6D7-474D-9978-5F04B63CE77F}"/>
            </a:ext>
          </a:extLst>
        </xdr:cNvPr>
        <xdr:cNvPicPr/>
      </xdr:nvPicPr>
      <xdr:blipFill rotWithShape="1">
        <a:blip xmlns:r="http://schemas.openxmlformats.org/officeDocument/2006/relationships" r:embed="rId33"/>
        <a:srcRect r="3939" b="6384"/>
        <a:stretch/>
      </xdr:blipFill>
      <xdr:spPr bwMode="auto">
        <a:xfrm>
          <a:off x="56596243" y="49783999"/>
          <a:ext cx="3903382" cy="2301875"/>
        </a:xfrm>
        <a:prstGeom prst="rect">
          <a:avLst/>
        </a:prstGeom>
        <a:ln>
          <a:noFill/>
        </a:ln>
        <a:extLst>
          <a:ext uri="{53640926-AAD7-44D8-BBD7-CCE9431645EC}">
            <a14:shadowObscured xmlns:a14="http://schemas.microsoft.com/office/drawing/2010/main"/>
          </a:ext>
        </a:extLst>
      </xdr:spPr>
    </xdr:pic>
    <xdr:clientData/>
  </xdr:twoCellAnchor>
  <xdr:twoCellAnchor>
    <xdr:from>
      <xdr:col>46</xdr:col>
      <xdr:colOff>396875</xdr:colOff>
      <xdr:row>34</xdr:row>
      <xdr:rowOff>206375</xdr:rowOff>
    </xdr:from>
    <xdr:to>
      <xdr:col>46</xdr:col>
      <xdr:colOff>6143625</xdr:colOff>
      <xdr:row>34</xdr:row>
      <xdr:rowOff>2206625</xdr:rowOff>
    </xdr:to>
    <xdr:grpSp>
      <xdr:nvGrpSpPr>
        <xdr:cNvPr id="50" name="Grupo 49">
          <a:extLst>
            <a:ext uri="{FF2B5EF4-FFF2-40B4-BE49-F238E27FC236}">
              <a16:creationId xmlns:a16="http://schemas.microsoft.com/office/drawing/2014/main" xmlns="" id="{B1BC7D6C-F3ED-406C-92FD-799AD4D51821}"/>
            </a:ext>
          </a:extLst>
        </xdr:cNvPr>
        <xdr:cNvGrpSpPr/>
      </xdr:nvGrpSpPr>
      <xdr:grpSpPr>
        <a:xfrm>
          <a:off x="41830625" y="54390018"/>
          <a:ext cx="5746750" cy="2000250"/>
          <a:chOff x="0" y="0"/>
          <a:chExt cx="5024755" cy="1335405"/>
        </a:xfrm>
      </xdr:grpSpPr>
      <xdr:pic>
        <xdr:nvPicPr>
          <xdr:cNvPr id="51" name="Imagen 50">
            <a:extLst>
              <a:ext uri="{FF2B5EF4-FFF2-40B4-BE49-F238E27FC236}">
                <a16:creationId xmlns:a16="http://schemas.microsoft.com/office/drawing/2014/main" xmlns="" id="{B533808C-F88C-4715-92FE-13F265856E7A}"/>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b="4997"/>
          <a:stretch/>
        </xdr:blipFill>
        <xdr:spPr bwMode="auto">
          <a:xfrm>
            <a:off x="0" y="0"/>
            <a:ext cx="2500630" cy="1335405"/>
          </a:xfrm>
          <a:prstGeom prst="rect">
            <a:avLst/>
          </a:prstGeom>
          <a:ln>
            <a:noFill/>
          </a:ln>
          <a:extLst>
            <a:ext uri="{53640926-AAD7-44D8-BBD7-CCE9431645EC}">
              <a14:shadowObscured xmlns:a14="http://schemas.microsoft.com/office/drawing/2010/main"/>
            </a:ext>
          </a:extLst>
        </xdr:spPr>
      </xdr:pic>
      <xdr:pic>
        <xdr:nvPicPr>
          <xdr:cNvPr id="52" name="Imagen 51">
            <a:extLst>
              <a:ext uri="{FF2B5EF4-FFF2-40B4-BE49-F238E27FC236}">
                <a16:creationId xmlns:a16="http://schemas.microsoft.com/office/drawing/2014/main" xmlns="" id="{07EAFC64-6AEE-4BCC-9D5C-2146C6A31243}"/>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b="5501"/>
          <a:stretch/>
        </xdr:blipFill>
        <xdr:spPr bwMode="auto">
          <a:xfrm>
            <a:off x="2560320" y="0"/>
            <a:ext cx="2464435" cy="1309370"/>
          </a:xfrm>
          <a:prstGeom prst="rect">
            <a:avLst/>
          </a:prstGeom>
          <a:ln>
            <a:noFill/>
          </a:ln>
          <a:extLst>
            <a:ext uri="{53640926-AAD7-44D8-BBD7-CCE9431645EC}">
              <a14:shadowObscured xmlns:a14="http://schemas.microsoft.com/office/drawing/2010/main"/>
            </a:ext>
          </a:extLst>
        </xdr:spPr>
      </xdr:pic>
    </xdr:grpSp>
    <xdr:clientData/>
  </xdr:twoCellAnchor>
  <xdr:twoCellAnchor>
    <xdr:from>
      <xdr:col>46</xdr:col>
      <xdr:colOff>1095374</xdr:colOff>
      <xdr:row>35</xdr:row>
      <xdr:rowOff>79375</xdr:rowOff>
    </xdr:from>
    <xdr:to>
      <xdr:col>46</xdr:col>
      <xdr:colOff>4540250</xdr:colOff>
      <xdr:row>35</xdr:row>
      <xdr:rowOff>2428874</xdr:rowOff>
    </xdr:to>
    <xdr:pic>
      <xdr:nvPicPr>
        <xdr:cNvPr id="53" name="Imagen 52">
          <a:extLst>
            <a:ext uri="{FF2B5EF4-FFF2-40B4-BE49-F238E27FC236}">
              <a16:creationId xmlns:a16="http://schemas.microsoft.com/office/drawing/2014/main" xmlns="" id="{9B136D55-B332-4771-9CBA-831E1BD3C4B3}"/>
            </a:ext>
          </a:extLst>
        </xdr:cNvPr>
        <xdr:cNvPicPr/>
      </xdr:nvPicPr>
      <xdr:blipFill rotWithShape="1">
        <a:blip xmlns:r="http://schemas.openxmlformats.org/officeDocument/2006/relationships" r:embed="rId36"/>
        <a:srcRect b="6761"/>
        <a:stretch/>
      </xdr:blipFill>
      <xdr:spPr bwMode="auto">
        <a:xfrm>
          <a:off x="56467374" y="54800500"/>
          <a:ext cx="3444876" cy="2349499"/>
        </a:xfrm>
        <a:prstGeom prst="rect">
          <a:avLst/>
        </a:prstGeom>
        <a:ln>
          <a:noFill/>
        </a:ln>
        <a:extLst>
          <a:ext uri="{53640926-AAD7-44D8-BBD7-CCE9431645EC}">
            <a14:shadowObscured xmlns:a14="http://schemas.microsoft.com/office/drawing/2010/main"/>
          </a:ext>
        </a:extLst>
      </xdr:spPr>
    </xdr:pic>
    <xdr:clientData/>
  </xdr:twoCellAnchor>
  <xdr:twoCellAnchor>
    <xdr:from>
      <xdr:col>46</xdr:col>
      <xdr:colOff>1135063</xdr:colOff>
      <xdr:row>36</xdr:row>
      <xdr:rowOff>39687</xdr:rowOff>
    </xdr:from>
    <xdr:to>
      <xdr:col>46</xdr:col>
      <xdr:colOff>4524375</xdr:colOff>
      <xdr:row>36</xdr:row>
      <xdr:rowOff>2301874</xdr:rowOff>
    </xdr:to>
    <xdr:pic>
      <xdr:nvPicPr>
        <xdr:cNvPr id="54" name="Imagen 53">
          <a:extLst>
            <a:ext uri="{FF2B5EF4-FFF2-40B4-BE49-F238E27FC236}">
              <a16:creationId xmlns:a16="http://schemas.microsoft.com/office/drawing/2014/main" xmlns="" id="{8D87EEC1-F571-4A90-974F-BC7E5B245A56}"/>
            </a:ext>
          </a:extLst>
        </xdr:cNvPr>
        <xdr:cNvPicPr/>
      </xdr:nvPicPr>
      <xdr:blipFill rotWithShape="1">
        <a:blip xmlns:r="http://schemas.openxmlformats.org/officeDocument/2006/relationships" r:embed="rId37"/>
        <a:srcRect b="6212"/>
        <a:stretch/>
      </xdr:blipFill>
      <xdr:spPr bwMode="auto">
        <a:xfrm>
          <a:off x="56507063" y="57396062"/>
          <a:ext cx="3389312" cy="2262187"/>
        </a:xfrm>
        <a:prstGeom prst="rect">
          <a:avLst/>
        </a:prstGeom>
        <a:ln>
          <a:noFill/>
        </a:ln>
        <a:extLst>
          <a:ext uri="{53640926-AAD7-44D8-BBD7-CCE9431645EC}">
            <a14:shadowObscured xmlns:a14="http://schemas.microsoft.com/office/drawing/2010/main"/>
          </a:ext>
        </a:extLst>
      </xdr:spPr>
    </xdr:pic>
    <xdr:clientData/>
  </xdr:twoCellAnchor>
  <xdr:twoCellAnchor>
    <xdr:from>
      <xdr:col>46</xdr:col>
      <xdr:colOff>936625</xdr:colOff>
      <xdr:row>37</xdr:row>
      <xdr:rowOff>230187</xdr:rowOff>
    </xdr:from>
    <xdr:to>
      <xdr:col>46</xdr:col>
      <xdr:colOff>4841875</xdr:colOff>
      <xdr:row>37</xdr:row>
      <xdr:rowOff>3032125</xdr:rowOff>
    </xdr:to>
    <xdr:pic>
      <xdr:nvPicPr>
        <xdr:cNvPr id="55" name="Imagen 54">
          <a:extLst>
            <a:ext uri="{FF2B5EF4-FFF2-40B4-BE49-F238E27FC236}">
              <a16:creationId xmlns:a16="http://schemas.microsoft.com/office/drawing/2014/main" xmlns="" id="{6BF3B9CB-F657-45D9-9974-1CB07ED6753F}"/>
            </a:ext>
          </a:extLst>
        </xdr:cNvPr>
        <xdr:cNvPicPr/>
      </xdr:nvPicPr>
      <xdr:blipFill rotWithShape="1">
        <a:blip xmlns:r="http://schemas.openxmlformats.org/officeDocument/2006/relationships" r:embed="rId38"/>
        <a:srcRect b="6218"/>
        <a:stretch/>
      </xdr:blipFill>
      <xdr:spPr bwMode="auto">
        <a:xfrm>
          <a:off x="56308625" y="60332937"/>
          <a:ext cx="3905250" cy="2801938"/>
        </a:xfrm>
        <a:prstGeom prst="rect">
          <a:avLst/>
        </a:prstGeom>
        <a:ln>
          <a:noFill/>
        </a:ln>
        <a:extLst>
          <a:ext uri="{53640926-AAD7-44D8-BBD7-CCE9431645EC}">
            <a14:shadowObscured xmlns:a14="http://schemas.microsoft.com/office/drawing/2010/main"/>
          </a:ext>
        </a:extLst>
      </xdr:spPr>
    </xdr:pic>
    <xdr:clientData/>
  </xdr:twoCellAnchor>
  <xdr:twoCellAnchor>
    <xdr:from>
      <xdr:col>46</xdr:col>
      <xdr:colOff>984249</xdr:colOff>
      <xdr:row>38</xdr:row>
      <xdr:rowOff>158750</xdr:rowOff>
    </xdr:from>
    <xdr:to>
      <xdr:col>46</xdr:col>
      <xdr:colOff>4889500</xdr:colOff>
      <xdr:row>38</xdr:row>
      <xdr:rowOff>2349500</xdr:rowOff>
    </xdr:to>
    <xdr:pic>
      <xdr:nvPicPr>
        <xdr:cNvPr id="56" name="Imagen 55">
          <a:extLst>
            <a:ext uri="{FF2B5EF4-FFF2-40B4-BE49-F238E27FC236}">
              <a16:creationId xmlns:a16="http://schemas.microsoft.com/office/drawing/2014/main" xmlns="" id="{2B291E8E-D1F0-4EB5-9573-2EC975DCF80F}"/>
            </a:ext>
          </a:extLst>
        </xdr:cNvPr>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b="5212"/>
        <a:stretch/>
      </xdr:blipFill>
      <xdr:spPr bwMode="auto">
        <a:xfrm>
          <a:off x="56356249" y="63611125"/>
          <a:ext cx="3905251" cy="2190750"/>
        </a:xfrm>
        <a:prstGeom prst="rect">
          <a:avLst/>
        </a:prstGeom>
        <a:ln>
          <a:noFill/>
        </a:ln>
        <a:extLst>
          <a:ext uri="{53640926-AAD7-44D8-BBD7-CCE9431645EC}">
            <a14:shadowObscured xmlns:a14="http://schemas.microsoft.com/office/drawing/2010/main"/>
          </a:ext>
        </a:extLst>
      </xdr:spPr>
    </xdr:pic>
    <xdr:clientData/>
  </xdr:twoCellAnchor>
  <xdr:twoCellAnchor>
    <xdr:from>
      <xdr:col>46</xdr:col>
      <xdr:colOff>857249</xdr:colOff>
      <xdr:row>40</xdr:row>
      <xdr:rowOff>63499</xdr:rowOff>
    </xdr:from>
    <xdr:to>
      <xdr:col>46</xdr:col>
      <xdr:colOff>5667375</xdr:colOff>
      <xdr:row>40</xdr:row>
      <xdr:rowOff>2270124</xdr:rowOff>
    </xdr:to>
    <xdr:grpSp>
      <xdr:nvGrpSpPr>
        <xdr:cNvPr id="57" name="Grupo 56">
          <a:extLst>
            <a:ext uri="{FF2B5EF4-FFF2-40B4-BE49-F238E27FC236}">
              <a16:creationId xmlns:a16="http://schemas.microsoft.com/office/drawing/2014/main" xmlns="" id="{05E4A0F6-10F4-4F9F-BD9C-24ED3ABCFF6E}"/>
            </a:ext>
          </a:extLst>
        </xdr:cNvPr>
        <xdr:cNvGrpSpPr/>
      </xdr:nvGrpSpPr>
      <xdr:grpSpPr>
        <a:xfrm>
          <a:off x="42290999" y="69664035"/>
          <a:ext cx="4810126" cy="2206625"/>
          <a:chOff x="0" y="0"/>
          <a:chExt cx="3759200" cy="996950"/>
        </a:xfrm>
      </xdr:grpSpPr>
      <xdr:pic>
        <xdr:nvPicPr>
          <xdr:cNvPr id="58" name="Imagen 57">
            <a:extLst>
              <a:ext uri="{FF2B5EF4-FFF2-40B4-BE49-F238E27FC236}">
                <a16:creationId xmlns:a16="http://schemas.microsoft.com/office/drawing/2014/main" xmlns="" id="{A1D17E58-727E-4CFE-A897-0019B7D7A33A}"/>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b="5011"/>
          <a:stretch/>
        </xdr:blipFill>
        <xdr:spPr bwMode="auto">
          <a:xfrm>
            <a:off x="0" y="0"/>
            <a:ext cx="1866900" cy="996950"/>
          </a:xfrm>
          <a:prstGeom prst="rect">
            <a:avLst/>
          </a:prstGeom>
          <a:ln>
            <a:noFill/>
          </a:ln>
          <a:extLst>
            <a:ext uri="{53640926-AAD7-44D8-BBD7-CCE9431645EC}">
              <a14:shadowObscured xmlns:a14="http://schemas.microsoft.com/office/drawing/2010/main"/>
            </a:ext>
          </a:extLst>
        </xdr:spPr>
      </xdr:pic>
      <xdr:pic>
        <xdr:nvPicPr>
          <xdr:cNvPr id="59" name="Imagen 58">
            <a:extLst>
              <a:ext uri="{FF2B5EF4-FFF2-40B4-BE49-F238E27FC236}">
                <a16:creationId xmlns:a16="http://schemas.microsoft.com/office/drawing/2014/main" xmlns="" id="{FEDC3263-2353-4FBD-96FE-3D1C80841F19}"/>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b="5414"/>
          <a:stretch/>
        </xdr:blipFill>
        <xdr:spPr bwMode="auto">
          <a:xfrm>
            <a:off x="1885950" y="0"/>
            <a:ext cx="1873250" cy="995680"/>
          </a:xfrm>
          <a:prstGeom prst="rect">
            <a:avLst/>
          </a:prstGeom>
          <a:ln>
            <a:noFill/>
          </a:ln>
          <a:extLst>
            <a:ext uri="{53640926-AAD7-44D8-BBD7-CCE9431645EC}">
              <a14:shadowObscured xmlns:a14="http://schemas.microsoft.com/office/drawing/2010/main"/>
            </a:ext>
          </a:extLst>
        </xdr:spPr>
      </xdr:pic>
    </xdr:grpSp>
    <xdr:clientData/>
  </xdr:twoCellAnchor>
  <xdr:twoCellAnchor>
    <xdr:from>
      <xdr:col>46</xdr:col>
      <xdr:colOff>888999</xdr:colOff>
      <xdr:row>41</xdr:row>
      <xdr:rowOff>158751</xdr:rowOff>
    </xdr:from>
    <xdr:to>
      <xdr:col>46</xdr:col>
      <xdr:colOff>5778500</xdr:colOff>
      <xdr:row>41</xdr:row>
      <xdr:rowOff>2238375</xdr:rowOff>
    </xdr:to>
    <xdr:grpSp>
      <xdr:nvGrpSpPr>
        <xdr:cNvPr id="60" name="Grupo 59">
          <a:extLst>
            <a:ext uri="{FF2B5EF4-FFF2-40B4-BE49-F238E27FC236}">
              <a16:creationId xmlns:a16="http://schemas.microsoft.com/office/drawing/2014/main" xmlns="" id="{9F03B62E-5812-4C82-8BD9-1D23224C9B57}"/>
            </a:ext>
          </a:extLst>
        </xdr:cNvPr>
        <xdr:cNvGrpSpPr/>
      </xdr:nvGrpSpPr>
      <xdr:grpSpPr>
        <a:xfrm>
          <a:off x="42322749" y="72194965"/>
          <a:ext cx="4889501" cy="2079624"/>
          <a:chOff x="0" y="0"/>
          <a:chExt cx="5350929" cy="1388745"/>
        </a:xfrm>
      </xdr:grpSpPr>
      <xdr:pic>
        <xdr:nvPicPr>
          <xdr:cNvPr id="61" name="Imagen 60">
            <a:extLst>
              <a:ext uri="{FF2B5EF4-FFF2-40B4-BE49-F238E27FC236}">
                <a16:creationId xmlns:a16="http://schemas.microsoft.com/office/drawing/2014/main" xmlns="" id="{19707324-D86F-4630-B6FB-5EC19B71A704}"/>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b="7046"/>
          <a:stretch/>
        </xdr:blipFill>
        <xdr:spPr bwMode="auto">
          <a:xfrm>
            <a:off x="0" y="0"/>
            <a:ext cx="2591435" cy="1353820"/>
          </a:xfrm>
          <a:prstGeom prst="rect">
            <a:avLst/>
          </a:prstGeom>
          <a:ln>
            <a:noFill/>
          </a:ln>
          <a:extLst>
            <a:ext uri="{53640926-AAD7-44D8-BBD7-CCE9431645EC}">
              <a14:shadowObscured xmlns:a14="http://schemas.microsoft.com/office/drawing/2010/main"/>
            </a:ext>
          </a:extLst>
        </xdr:spPr>
      </xdr:pic>
      <xdr:pic>
        <xdr:nvPicPr>
          <xdr:cNvPr id="62" name="Imagen 61">
            <a:extLst>
              <a:ext uri="{FF2B5EF4-FFF2-40B4-BE49-F238E27FC236}">
                <a16:creationId xmlns:a16="http://schemas.microsoft.com/office/drawing/2014/main" xmlns="" id="{E85AC579-BADD-458F-AFC0-6913B026E571}"/>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b="6500"/>
          <a:stretch/>
        </xdr:blipFill>
        <xdr:spPr bwMode="auto">
          <a:xfrm>
            <a:off x="2708694" y="0"/>
            <a:ext cx="2642235" cy="1388745"/>
          </a:xfrm>
          <a:prstGeom prst="rect">
            <a:avLst/>
          </a:prstGeom>
          <a:ln>
            <a:noFill/>
          </a:ln>
          <a:extLst>
            <a:ext uri="{53640926-AAD7-44D8-BBD7-CCE9431645EC}">
              <a14:shadowObscured xmlns:a14="http://schemas.microsoft.com/office/drawing/2010/main"/>
            </a:ext>
          </a:extLst>
        </xdr:spPr>
      </xdr:pic>
    </xdr:grpSp>
    <xdr:clientData/>
  </xdr:twoCellAnchor>
  <xdr:twoCellAnchor>
    <xdr:from>
      <xdr:col>46</xdr:col>
      <xdr:colOff>1508124</xdr:colOff>
      <xdr:row>42</xdr:row>
      <xdr:rowOff>222250</xdr:rowOff>
    </xdr:from>
    <xdr:to>
      <xdr:col>46</xdr:col>
      <xdr:colOff>4762499</xdr:colOff>
      <xdr:row>42</xdr:row>
      <xdr:rowOff>2063750</xdr:rowOff>
    </xdr:to>
    <xdr:pic>
      <xdr:nvPicPr>
        <xdr:cNvPr id="63" name="Imagen 62">
          <a:extLst>
            <a:ext uri="{FF2B5EF4-FFF2-40B4-BE49-F238E27FC236}">
              <a16:creationId xmlns:a16="http://schemas.microsoft.com/office/drawing/2014/main" xmlns="" id="{37E642E0-9BC5-4CED-9AA6-4DC5EC63F1EC}"/>
            </a:ext>
          </a:extLst>
        </xdr:cNvPr>
        <xdr:cNvPicPr/>
      </xdr:nvPicPr>
      <xdr:blipFill rotWithShape="1">
        <a:blip xmlns:r="http://schemas.openxmlformats.org/officeDocument/2006/relationships" r:embed="rId44"/>
        <a:srcRect b="5406"/>
        <a:stretch/>
      </xdr:blipFill>
      <xdr:spPr bwMode="auto">
        <a:xfrm>
          <a:off x="56880124" y="72659875"/>
          <a:ext cx="3254375" cy="1841500"/>
        </a:xfrm>
        <a:prstGeom prst="rect">
          <a:avLst/>
        </a:prstGeom>
        <a:ln>
          <a:noFill/>
        </a:ln>
        <a:extLst>
          <a:ext uri="{53640926-AAD7-44D8-BBD7-CCE9431645EC}">
            <a14:shadowObscured xmlns:a14="http://schemas.microsoft.com/office/drawing/2010/main"/>
          </a:ext>
        </a:extLst>
      </xdr:spPr>
    </xdr:pic>
    <xdr:clientData/>
  </xdr:twoCellAnchor>
  <xdr:twoCellAnchor>
    <xdr:from>
      <xdr:col>46</xdr:col>
      <xdr:colOff>444499</xdr:colOff>
      <xdr:row>45</xdr:row>
      <xdr:rowOff>158750</xdr:rowOff>
    </xdr:from>
    <xdr:to>
      <xdr:col>46</xdr:col>
      <xdr:colOff>5794374</xdr:colOff>
      <xdr:row>45</xdr:row>
      <xdr:rowOff>2206625</xdr:rowOff>
    </xdr:to>
    <xdr:grpSp>
      <xdr:nvGrpSpPr>
        <xdr:cNvPr id="64" name="Grupo 63">
          <a:extLst>
            <a:ext uri="{FF2B5EF4-FFF2-40B4-BE49-F238E27FC236}">
              <a16:creationId xmlns:a16="http://schemas.microsoft.com/office/drawing/2014/main" xmlns="" id="{ACA67BEA-48CE-412B-839E-49FAF1043A7E}"/>
            </a:ext>
          </a:extLst>
        </xdr:cNvPr>
        <xdr:cNvGrpSpPr/>
      </xdr:nvGrpSpPr>
      <xdr:grpSpPr>
        <a:xfrm>
          <a:off x="41878249" y="79352321"/>
          <a:ext cx="5349875" cy="2047875"/>
          <a:chOff x="0" y="0"/>
          <a:chExt cx="4123151" cy="1086485"/>
        </a:xfrm>
      </xdr:grpSpPr>
      <xdr:pic>
        <xdr:nvPicPr>
          <xdr:cNvPr id="65" name="Imagen 64">
            <a:extLst>
              <a:ext uri="{FF2B5EF4-FFF2-40B4-BE49-F238E27FC236}">
                <a16:creationId xmlns:a16="http://schemas.microsoft.com/office/drawing/2014/main" xmlns="" id="{F8F9EC54-9037-41C3-80A2-0686D7797EF1}"/>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b="7325"/>
          <a:stretch/>
        </xdr:blipFill>
        <xdr:spPr bwMode="auto">
          <a:xfrm>
            <a:off x="0" y="0"/>
            <a:ext cx="2085975" cy="1086485"/>
          </a:xfrm>
          <a:prstGeom prst="rect">
            <a:avLst/>
          </a:prstGeom>
          <a:ln>
            <a:noFill/>
          </a:ln>
          <a:extLst>
            <a:ext uri="{53640926-AAD7-44D8-BBD7-CCE9431645EC}">
              <a14:shadowObscured xmlns:a14="http://schemas.microsoft.com/office/drawing/2010/main"/>
            </a:ext>
          </a:extLst>
        </xdr:spPr>
      </xdr:pic>
      <xdr:pic>
        <xdr:nvPicPr>
          <xdr:cNvPr id="66" name="Imagen 65">
            <a:extLst>
              <a:ext uri="{FF2B5EF4-FFF2-40B4-BE49-F238E27FC236}">
                <a16:creationId xmlns:a16="http://schemas.microsoft.com/office/drawing/2014/main" xmlns="" id="{94756539-588A-4446-8548-6E5DDB48565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99736" y="0"/>
            <a:ext cx="1923415" cy="1081405"/>
          </a:xfrm>
          <a:prstGeom prst="rect">
            <a:avLst/>
          </a:prstGeom>
        </xdr:spPr>
      </xdr:pic>
    </xdr:grpSp>
    <xdr:clientData/>
  </xdr:twoCellAnchor>
  <xdr:twoCellAnchor>
    <xdr:from>
      <xdr:col>46</xdr:col>
      <xdr:colOff>365125</xdr:colOff>
      <xdr:row>46</xdr:row>
      <xdr:rowOff>174625</xdr:rowOff>
    </xdr:from>
    <xdr:to>
      <xdr:col>46</xdr:col>
      <xdr:colOff>5842000</xdr:colOff>
      <xdr:row>46</xdr:row>
      <xdr:rowOff>2111375</xdr:rowOff>
    </xdr:to>
    <xdr:grpSp>
      <xdr:nvGrpSpPr>
        <xdr:cNvPr id="67" name="Grupo 66">
          <a:extLst>
            <a:ext uri="{FF2B5EF4-FFF2-40B4-BE49-F238E27FC236}">
              <a16:creationId xmlns:a16="http://schemas.microsoft.com/office/drawing/2014/main" xmlns="" id="{416D1367-ED94-44B0-866F-BCB1CDF81992}"/>
            </a:ext>
          </a:extLst>
        </xdr:cNvPr>
        <xdr:cNvGrpSpPr/>
      </xdr:nvGrpSpPr>
      <xdr:grpSpPr>
        <a:xfrm>
          <a:off x="41798875" y="81831089"/>
          <a:ext cx="5476875" cy="1936750"/>
          <a:chOff x="0" y="0"/>
          <a:chExt cx="5156751" cy="1397371"/>
        </a:xfrm>
      </xdr:grpSpPr>
      <xdr:pic>
        <xdr:nvPicPr>
          <xdr:cNvPr id="68" name="Imagen 67">
            <a:extLst>
              <a:ext uri="{FF2B5EF4-FFF2-40B4-BE49-F238E27FC236}">
                <a16:creationId xmlns:a16="http://schemas.microsoft.com/office/drawing/2014/main" xmlns="" id="{ABA1F92D-6CA1-4959-8793-8196801D23F5}"/>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b="7307"/>
          <a:stretch/>
        </xdr:blipFill>
        <xdr:spPr bwMode="auto">
          <a:xfrm>
            <a:off x="2475781" y="0"/>
            <a:ext cx="2680970" cy="1397000"/>
          </a:xfrm>
          <a:prstGeom prst="rect">
            <a:avLst/>
          </a:prstGeom>
          <a:ln>
            <a:noFill/>
          </a:ln>
          <a:extLst>
            <a:ext uri="{53640926-AAD7-44D8-BBD7-CCE9431645EC}">
              <a14:shadowObscured xmlns:a14="http://schemas.microsoft.com/office/drawing/2010/main"/>
            </a:ext>
          </a:extLst>
        </xdr:spPr>
      </xdr:pic>
      <xdr:pic>
        <xdr:nvPicPr>
          <xdr:cNvPr id="69" name="Imagen 68">
            <a:extLst>
              <a:ext uri="{FF2B5EF4-FFF2-40B4-BE49-F238E27FC236}">
                <a16:creationId xmlns:a16="http://schemas.microsoft.com/office/drawing/2014/main" xmlns="" id="{1B6D38EF-6668-461A-AF18-D9B8547B1AD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8626"/>
            <a:ext cx="2470150" cy="1388745"/>
          </a:xfrm>
          <a:prstGeom prst="rect">
            <a:avLst/>
          </a:prstGeom>
        </xdr:spPr>
      </xdr:pic>
    </xdr:grpSp>
    <xdr:clientData/>
  </xdr:twoCellAnchor>
  <xdr:twoCellAnchor>
    <xdr:from>
      <xdr:col>13</xdr:col>
      <xdr:colOff>757185</xdr:colOff>
      <xdr:row>0</xdr:row>
      <xdr:rowOff>186219</xdr:rowOff>
    </xdr:from>
    <xdr:to>
      <xdr:col>43</xdr:col>
      <xdr:colOff>156881</xdr:colOff>
      <xdr:row>9</xdr:row>
      <xdr:rowOff>170454</xdr:rowOff>
    </xdr:to>
    <xdr:grpSp>
      <xdr:nvGrpSpPr>
        <xdr:cNvPr id="20" name="Grupo 19">
          <a:extLst>
            <a:ext uri="{FF2B5EF4-FFF2-40B4-BE49-F238E27FC236}">
              <a16:creationId xmlns:a16="http://schemas.microsoft.com/office/drawing/2014/main" xmlns="" id="{E2C6A895-D01E-4DC2-8F7E-FE83EF443DC3}"/>
            </a:ext>
          </a:extLst>
        </xdr:cNvPr>
        <xdr:cNvGrpSpPr/>
      </xdr:nvGrpSpPr>
      <xdr:grpSpPr>
        <a:xfrm>
          <a:off x="19358149" y="186219"/>
          <a:ext cx="13959339" cy="2637628"/>
          <a:chOff x="-320499" y="88439749"/>
          <a:chExt cx="12923634" cy="4375532"/>
        </a:xfrm>
      </xdr:grpSpPr>
      <xdr:sp macro="" textlink="">
        <xdr:nvSpPr>
          <xdr:cNvPr id="71" name="Rectángulo: esquinas redondeadas 70">
            <a:extLst>
              <a:ext uri="{FF2B5EF4-FFF2-40B4-BE49-F238E27FC236}">
                <a16:creationId xmlns:a16="http://schemas.microsoft.com/office/drawing/2014/main" xmlns="" id="{53917FE1-93ED-4AD2-84E4-8EA8EC33A105}"/>
              </a:ext>
            </a:extLst>
          </xdr:cNvPr>
          <xdr:cNvSpPr/>
        </xdr:nvSpPr>
        <xdr:spPr>
          <a:xfrm>
            <a:off x="55668" y="88571347"/>
            <a:ext cx="12286285" cy="4243934"/>
          </a:xfrm>
          <a:prstGeom prst="roundRect">
            <a:avLst/>
          </a:prstGeom>
          <a:solidFill>
            <a:schemeClr val="accent5">
              <a:lumMod val="20000"/>
              <a:lumOff val="8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72" name="Grupo 71">
            <a:extLst>
              <a:ext uri="{FF2B5EF4-FFF2-40B4-BE49-F238E27FC236}">
                <a16:creationId xmlns:a16="http://schemas.microsoft.com/office/drawing/2014/main" xmlns="" id="{D57F5E12-51F7-4AE4-92F1-8100DB6950ED}"/>
              </a:ext>
            </a:extLst>
          </xdr:cNvPr>
          <xdr:cNvGrpSpPr/>
        </xdr:nvGrpSpPr>
        <xdr:grpSpPr>
          <a:xfrm>
            <a:off x="-320499" y="89055055"/>
            <a:ext cx="4464279" cy="3279684"/>
            <a:chOff x="12173357" y="-135046"/>
            <a:chExt cx="5220401" cy="3228325"/>
          </a:xfrm>
        </xdr:grpSpPr>
        <xdr:graphicFrame macro="">
          <xdr:nvGraphicFramePr>
            <xdr:cNvPr id="73" name="Gráfico 72">
              <a:extLst>
                <a:ext uri="{FF2B5EF4-FFF2-40B4-BE49-F238E27FC236}">
                  <a16:creationId xmlns:a16="http://schemas.microsoft.com/office/drawing/2014/main" xmlns="" id="{50C3D2DE-1D64-4940-81B3-5FA5C5CA91FD}"/>
                </a:ext>
              </a:extLst>
            </xdr:cNvPr>
            <xdr:cNvGraphicFramePr>
              <a:graphicFrameLocks/>
            </xdr:cNvGraphicFramePr>
          </xdr:nvGraphicFramePr>
          <xdr:xfrm>
            <a:off x="12173357" y="-135046"/>
            <a:ext cx="4246931" cy="2691196"/>
          </xdr:xfrm>
          <a:graphic>
            <a:graphicData uri="http://schemas.openxmlformats.org/drawingml/2006/chart">
              <c:chart xmlns:c="http://schemas.openxmlformats.org/drawingml/2006/chart" xmlns:r="http://schemas.openxmlformats.org/officeDocument/2006/relationships" r:id="rId49"/>
            </a:graphicData>
          </a:graphic>
        </xdr:graphicFrame>
        <xdr:sp macro="" textlink="$C$53">
          <xdr:nvSpPr>
            <xdr:cNvPr id="74" name="Rectángulo 73">
              <a:extLst>
                <a:ext uri="{FF2B5EF4-FFF2-40B4-BE49-F238E27FC236}">
                  <a16:creationId xmlns:a16="http://schemas.microsoft.com/office/drawing/2014/main" xmlns="" id="{426933C5-9EE6-484E-A9E7-7164CBF43CFB}"/>
                </a:ext>
              </a:extLst>
            </xdr:cNvPr>
            <xdr:cNvSpPr/>
          </xdr:nvSpPr>
          <xdr:spPr>
            <a:xfrm>
              <a:off x="13468652" y="916005"/>
              <a:ext cx="1644650" cy="7327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4BF26E6-039C-4416-B5BC-BF1896E3EC11}" type="TxLink">
                <a:rPr lang="en-US" sz="2000" b="1" i="0" u="none" strike="noStrike">
                  <a:solidFill>
                    <a:srgbClr val="000000"/>
                  </a:solidFill>
                  <a:latin typeface="Arial"/>
                  <a:cs typeface="Arial"/>
                </a:rPr>
                <a:pPr algn="ctr"/>
                <a:t>50%</a:t>
              </a:fld>
              <a:endParaRPr lang="es-CO" sz="2000" b="1"/>
            </a:p>
          </xdr:txBody>
        </xdr:sp>
        <xdr:sp macro="" textlink="$G$110">
          <xdr:nvSpPr>
            <xdr:cNvPr id="75" name="Rectángulo 74">
              <a:extLst>
                <a:ext uri="{FF2B5EF4-FFF2-40B4-BE49-F238E27FC236}">
                  <a16:creationId xmlns:a16="http://schemas.microsoft.com/office/drawing/2014/main" xmlns="" id="{0E32A21B-0CD1-4A4B-B158-727219713287}"/>
                </a:ext>
              </a:extLst>
            </xdr:cNvPr>
            <xdr:cNvSpPr/>
          </xdr:nvSpPr>
          <xdr:spPr>
            <a:xfrm>
              <a:off x="13043451" y="2228773"/>
              <a:ext cx="2413904" cy="86450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b="1"/>
                <a:t>1. Trabajando en condiciones de seguridad, calidad y calidez</a:t>
              </a:r>
            </a:p>
          </xdr:txBody>
        </xdr:sp>
        <xdr:sp macro="" textlink="$C$54">
          <xdr:nvSpPr>
            <xdr:cNvPr id="96" name="Rectángulo 95">
              <a:extLst>
                <a:ext uri="{FF2B5EF4-FFF2-40B4-BE49-F238E27FC236}">
                  <a16:creationId xmlns:a16="http://schemas.microsoft.com/office/drawing/2014/main" xmlns="" id="{1F76D7CF-8FA1-4192-94C6-2147AD31CC84}"/>
                </a:ext>
              </a:extLst>
            </xdr:cNvPr>
            <xdr:cNvSpPr/>
          </xdr:nvSpPr>
          <xdr:spPr>
            <a:xfrm>
              <a:off x="15749108" y="902596"/>
              <a:ext cx="1644650" cy="732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5054830-EB7D-4B85-A80A-AA9E16AC1F30}" type="TxLink">
                <a:rPr lang="en-US" sz="2000" b="1" i="0" u="none" strike="noStrike">
                  <a:solidFill>
                    <a:srgbClr val="000000"/>
                  </a:solidFill>
                  <a:latin typeface="Arial"/>
                  <a:cs typeface="Arial"/>
                </a:rPr>
                <a:pPr algn="ctr"/>
                <a:t>75%</a:t>
              </a:fld>
              <a:endParaRPr lang="es-CO" sz="2000" b="1"/>
            </a:p>
          </xdr:txBody>
        </xdr:sp>
      </xdr:grpSp>
      <xdr:grpSp>
        <xdr:nvGrpSpPr>
          <xdr:cNvPr id="9" name="Grupo 8">
            <a:extLst>
              <a:ext uri="{FF2B5EF4-FFF2-40B4-BE49-F238E27FC236}">
                <a16:creationId xmlns:a16="http://schemas.microsoft.com/office/drawing/2014/main" xmlns="" id="{2942DCBD-9BF5-4FC1-9CDE-A2C6DBA00844}"/>
              </a:ext>
            </a:extLst>
          </xdr:cNvPr>
          <xdr:cNvGrpSpPr/>
        </xdr:nvGrpSpPr>
        <xdr:grpSpPr>
          <a:xfrm>
            <a:off x="2070632" y="89202682"/>
            <a:ext cx="2827168" cy="3089010"/>
            <a:chOff x="2070632" y="89202701"/>
            <a:chExt cx="2827169" cy="3089011"/>
          </a:xfrm>
        </xdr:grpSpPr>
        <xdr:graphicFrame macro="">
          <xdr:nvGraphicFramePr>
            <xdr:cNvPr id="76" name="Gráfico 75">
              <a:extLst>
                <a:ext uri="{FF2B5EF4-FFF2-40B4-BE49-F238E27FC236}">
                  <a16:creationId xmlns:a16="http://schemas.microsoft.com/office/drawing/2014/main" xmlns="" id="{65914BE6-5754-4E18-9D29-A32F15BBCFB4}"/>
                </a:ext>
              </a:extLst>
            </xdr:cNvPr>
            <xdr:cNvGraphicFramePr>
              <a:graphicFrameLocks/>
            </xdr:cNvGraphicFramePr>
          </xdr:nvGraphicFramePr>
          <xdr:xfrm>
            <a:off x="2070632" y="89202701"/>
            <a:ext cx="2827169" cy="2419467"/>
          </xdr:xfrm>
          <a:graphic>
            <a:graphicData uri="http://schemas.openxmlformats.org/drawingml/2006/chart">
              <c:chart xmlns:c="http://schemas.openxmlformats.org/drawingml/2006/chart" xmlns:r="http://schemas.openxmlformats.org/officeDocument/2006/relationships" r:id="rId50"/>
            </a:graphicData>
          </a:graphic>
        </xdr:graphicFrame>
        <xdr:sp macro="" textlink="$G$111">
          <xdr:nvSpPr>
            <xdr:cNvPr id="77" name="Rectángulo 76">
              <a:extLst>
                <a:ext uri="{FF2B5EF4-FFF2-40B4-BE49-F238E27FC236}">
                  <a16:creationId xmlns:a16="http://schemas.microsoft.com/office/drawing/2014/main" xmlns="" id="{D82B2CB7-5345-42D4-9602-48ACFFDA69F9}"/>
                </a:ext>
              </a:extLst>
            </xdr:cNvPr>
            <xdr:cNvSpPr/>
          </xdr:nvSpPr>
          <xdr:spPr>
            <a:xfrm>
              <a:off x="2632849" y="91444095"/>
              <a:ext cx="1579455" cy="84761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sz="1000" b="1" i="0" u="none" strike="noStrike">
                  <a:solidFill>
                    <a:srgbClr val="000000"/>
                  </a:solidFill>
                  <a:latin typeface="Arial"/>
                  <a:cs typeface="Arial"/>
                </a:rPr>
                <a:t>2. Superando la pandemia</a:t>
              </a:r>
              <a:fld id="{85C2E8EC-60A9-454D-9DA2-2E6372A10305}" type="TxLink">
                <a:rPr lang="en-US" sz="1000" b="1" i="0" u="none" strike="noStrike">
                  <a:solidFill>
                    <a:srgbClr val="000000"/>
                  </a:solidFill>
                  <a:latin typeface="Arial"/>
                  <a:cs typeface="Arial"/>
                </a:rPr>
                <a:pPr algn="ctr"/>
                <a:t> </a:t>
              </a:fld>
              <a:endParaRPr lang="es-CO" sz="1100" b="1"/>
            </a:p>
          </xdr:txBody>
        </xdr:sp>
      </xdr:grpSp>
      <xdr:grpSp>
        <xdr:nvGrpSpPr>
          <xdr:cNvPr id="78" name="Grupo 77">
            <a:extLst>
              <a:ext uri="{FF2B5EF4-FFF2-40B4-BE49-F238E27FC236}">
                <a16:creationId xmlns:a16="http://schemas.microsoft.com/office/drawing/2014/main" xmlns="" id="{A7C486E3-BBDF-47EC-901D-1D6637215853}"/>
              </a:ext>
            </a:extLst>
          </xdr:cNvPr>
          <xdr:cNvGrpSpPr/>
        </xdr:nvGrpSpPr>
        <xdr:grpSpPr>
          <a:xfrm>
            <a:off x="3865827" y="89089325"/>
            <a:ext cx="2906923" cy="3212948"/>
            <a:chOff x="22114556" y="-43605"/>
            <a:chExt cx="4042470" cy="3162229"/>
          </a:xfrm>
        </xdr:grpSpPr>
        <xdr:graphicFrame macro="">
          <xdr:nvGraphicFramePr>
            <xdr:cNvPr id="79" name="Gráfico 78">
              <a:extLst>
                <a:ext uri="{FF2B5EF4-FFF2-40B4-BE49-F238E27FC236}">
                  <a16:creationId xmlns:a16="http://schemas.microsoft.com/office/drawing/2014/main" xmlns="" id="{50EF831B-C0C6-416D-8151-8977C1D5A746}"/>
                </a:ext>
              </a:extLst>
            </xdr:cNvPr>
            <xdr:cNvGraphicFramePr>
              <a:graphicFrameLocks/>
            </xdr:cNvGraphicFramePr>
          </xdr:nvGraphicFramePr>
          <xdr:xfrm>
            <a:off x="22114556" y="-43605"/>
            <a:ext cx="4042470" cy="2663365"/>
          </xdr:xfrm>
          <a:graphic>
            <a:graphicData uri="http://schemas.openxmlformats.org/drawingml/2006/chart">
              <c:chart xmlns:c="http://schemas.openxmlformats.org/drawingml/2006/chart" xmlns:r="http://schemas.openxmlformats.org/officeDocument/2006/relationships" r:id="rId51"/>
            </a:graphicData>
          </a:graphic>
        </xdr:graphicFrame>
        <xdr:sp macro="" textlink="$C$55">
          <xdr:nvSpPr>
            <xdr:cNvPr id="80" name="Rectángulo 79">
              <a:extLst>
                <a:ext uri="{FF2B5EF4-FFF2-40B4-BE49-F238E27FC236}">
                  <a16:creationId xmlns:a16="http://schemas.microsoft.com/office/drawing/2014/main" xmlns="" id="{D70FFA12-A08D-45CD-9D95-EE86E25C903B}"/>
                </a:ext>
              </a:extLst>
            </xdr:cNvPr>
            <xdr:cNvSpPr/>
          </xdr:nvSpPr>
          <xdr:spPr>
            <a:xfrm>
              <a:off x="23021389" y="872369"/>
              <a:ext cx="2357368" cy="7200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5648B18-5F28-4149-AE89-1E02198B29AD}" type="TxLink">
                <a:rPr lang="en-US" sz="2000" b="1" i="0" u="none" strike="noStrike">
                  <a:solidFill>
                    <a:srgbClr val="000000"/>
                  </a:solidFill>
                  <a:latin typeface="Arial"/>
                  <a:cs typeface="Arial"/>
                </a:rPr>
                <a:pPr algn="ctr"/>
                <a:t>39%</a:t>
              </a:fld>
              <a:endParaRPr lang="es-CO" sz="2000" b="1"/>
            </a:p>
          </xdr:txBody>
        </xdr:sp>
        <xdr:sp macro="" textlink="$G$112">
          <xdr:nvSpPr>
            <xdr:cNvPr id="81" name="Rectángulo 80">
              <a:extLst>
                <a:ext uri="{FF2B5EF4-FFF2-40B4-BE49-F238E27FC236}">
                  <a16:creationId xmlns:a16="http://schemas.microsoft.com/office/drawing/2014/main" xmlns="" id="{DAA5D79A-F57A-40A5-9A0D-BAC9FFE5AAF8}"/>
                </a:ext>
              </a:extLst>
            </xdr:cNvPr>
            <xdr:cNvSpPr/>
          </xdr:nvSpPr>
          <xdr:spPr>
            <a:xfrm>
              <a:off x="22740014" y="2263922"/>
              <a:ext cx="2500244" cy="85470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b="1"/>
                <a:t>3. Nos evaluamos y mejoramos</a:t>
              </a:r>
            </a:p>
          </xdr:txBody>
        </xdr:sp>
      </xdr:grpSp>
      <xdr:grpSp>
        <xdr:nvGrpSpPr>
          <xdr:cNvPr id="82" name="Grupo 81">
            <a:extLst>
              <a:ext uri="{FF2B5EF4-FFF2-40B4-BE49-F238E27FC236}">
                <a16:creationId xmlns:a16="http://schemas.microsoft.com/office/drawing/2014/main" xmlns="" id="{62CBA862-D783-4684-A4EC-FB1CEC467491}"/>
              </a:ext>
            </a:extLst>
          </xdr:cNvPr>
          <xdr:cNvGrpSpPr/>
        </xdr:nvGrpSpPr>
        <xdr:grpSpPr>
          <a:xfrm>
            <a:off x="5899693" y="89297162"/>
            <a:ext cx="2507634" cy="3048367"/>
            <a:chOff x="21075941" y="168934"/>
            <a:chExt cx="3674542" cy="2771212"/>
          </a:xfrm>
        </xdr:grpSpPr>
        <xdr:graphicFrame macro="">
          <xdr:nvGraphicFramePr>
            <xdr:cNvPr id="83" name="Gráfico 82">
              <a:extLst>
                <a:ext uri="{FF2B5EF4-FFF2-40B4-BE49-F238E27FC236}">
                  <a16:creationId xmlns:a16="http://schemas.microsoft.com/office/drawing/2014/main" xmlns="" id="{320EABEC-9BA1-4DF0-8671-05441350F23F}"/>
                </a:ext>
              </a:extLst>
            </xdr:cNvPr>
            <xdr:cNvGraphicFramePr>
              <a:graphicFrameLocks/>
            </xdr:cNvGraphicFramePr>
          </xdr:nvGraphicFramePr>
          <xdr:xfrm>
            <a:off x="21075941" y="168934"/>
            <a:ext cx="3674542" cy="2089049"/>
          </xdr:xfrm>
          <a:graphic>
            <a:graphicData uri="http://schemas.openxmlformats.org/drawingml/2006/chart">
              <c:chart xmlns:c="http://schemas.openxmlformats.org/drawingml/2006/chart" xmlns:r="http://schemas.openxmlformats.org/officeDocument/2006/relationships" r:id="rId52"/>
            </a:graphicData>
          </a:graphic>
        </xdr:graphicFrame>
        <xdr:sp macro="" textlink="$C$56">
          <xdr:nvSpPr>
            <xdr:cNvPr id="84" name="Rectángulo 83">
              <a:extLst>
                <a:ext uri="{FF2B5EF4-FFF2-40B4-BE49-F238E27FC236}">
                  <a16:creationId xmlns:a16="http://schemas.microsoft.com/office/drawing/2014/main" xmlns="" id="{F7637BAE-FB4C-47D0-85B9-7F69E55E4247}"/>
                </a:ext>
              </a:extLst>
            </xdr:cNvPr>
            <xdr:cNvSpPr/>
          </xdr:nvSpPr>
          <xdr:spPr>
            <a:xfrm>
              <a:off x="22076968" y="891847"/>
              <a:ext cx="1650171" cy="7200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0413A22-8DF5-458A-BDF6-15D70F32438B}" type="TxLink">
                <a:rPr lang="en-US" sz="2000" b="1" i="0" u="none" strike="noStrike">
                  <a:solidFill>
                    <a:srgbClr val="000000"/>
                  </a:solidFill>
                  <a:latin typeface="Arial"/>
                  <a:cs typeface="Arial"/>
                </a:rPr>
                <a:pPr algn="ctr"/>
                <a:t>44%</a:t>
              </a:fld>
              <a:endParaRPr lang="es-CO" sz="2000" b="1"/>
            </a:p>
          </xdr:txBody>
        </xdr:sp>
        <xdr:sp macro="" textlink="$G$113">
          <xdr:nvSpPr>
            <xdr:cNvPr id="85" name="Rectángulo 84">
              <a:extLst>
                <a:ext uri="{FF2B5EF4-FFF2-40B4-BE49-F238E27FC236}">
                  <a16:creationId xmlns:a16="http://schemas.microsoft.com/office/drawing/2014/main" xmlns="" id="{160B2769-D6EF-4AC9-AB96-3CAFA6E7EAEB}"/>
                </a:ext>
              </a:extLst>
            </xdr:cNvPr>
            <xdr:cNvSpPr/>
          </xdr:nvSpPr>
          <xdr:spPr>
            <a:xfrm>
              <a:off x="21509183" y="2144210"/>
              <a:ext cx="2370416" cy="79593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sz="1000" b="1" i="0" u="none" strike="noStrike">
                  <a:solidFill>
                    <a:srgbClr val="000000"/>
                  </a:solidFill>
                  <a:latin typeface="Arial"/>
                  <a:cs typeface="Arial"/>
                </a:rPr>
                <a:t>4. Competitivos y sostenibles</a:t>
              </a:r>
            </a:p>
          </xdr:txBody>
        </xdr:sp>
      </xdr:grpSp>
      <xdr:grpSp>
        <xdr:nvGrpSpPr>
          <xdr:cNvPr id="86" name="Grupo 85">
            <a:extLst>
              <a:ext uri="{FF2B5EF4-FFF2-40B4-BE49-F238E27FC236}">
                <a16:creationId xmlns:a16="http://schemas.microsoft.com/office/drawing/2014/main" xmlns="" id="{FBBE9608-B262-40B9-AD88-69B468E3E04E}"/>
              </a:ext>
            </a:extLst>
          </xdr:cNvPr>
          <xdr:cNvGrpSpPr/>
        </xdr:nvGrpSpPr>
        <xdr:grpSpPr>
          <a:xfrm>
            <a:off x="7362827" y="89259377"/>
            <a:ext cx="3239952" cy="3020537"/>
            <a:chOff x="13181725" y="1433416"/>
            <a:chExt cx="3736721" cy="2979006"/>
          </a:xfrm>
        </xdr:grpSpPr>
        <xdr:graphicFrame macro="">
          <xdr:nvGraphicFramePr>
            <xdr:cNvPr id="87" name="Gráfico 86">
              <a:extLst>
                <a:ext uri="{FF2B5EF4-FFF2-40B4-BE49-F238E27FC236}">
                  <a16:creationId xmlns:a16="http://schemas.microsoft.com/office/drawing/2014/main" xmlns="" id="{4896BB80-3529-4CE4-A1E2-CF51E68256F1}"/>
                </a:ext>
              </a:extLst>
            </xdr:cNvPr>
            <xdr:cNvGraphicFramePr>
              <a:graphicFrameLocks/>
            </xdr:cNvGraphicFramePr>
          </xdr:nvGraphicFramePr>
          <xdr:xfrm>
            <a:off x="13181725" y="1433416"/>
            <a:ext cx="3736721" cy="2234886"/>
          </xdr:xfrm>
          <a:graphic>
            <a:graphicData uri="http://schemas.openxmlformats.org/drawingml/2006/chart">
              <c:chart xmlns:c="http://schemas.openxmlformats.org/drawingml/2006/chart" xmlns:r="http://schemas.openxmlformats.org/officeDocument/2006/relationships" r:id="rId53"/>
            </a:graphicData>
          </a:graphic>
        </xdr:graphicFrame>
        <xdr:sp macro="" textlink="$C$57">
          <xdr:nvSpPr>
            <xdr:cNvPr id="88" name="Rectángulo 87">
              <a:extLst>
                <a:ext uri="{FF2B5EF4-FFF2-40B4-BE49-F238E27FC236}">
                  <a16:creationId xmlns:a16="http://schemas.microsoft.com/office/drawing/2014/main" xmlns="" id="{A687877B-F2BC-4985-869C-FC699B76FA3E}"/>
                </a:ext>
              </a:extLst>
            </xdr:cNvPr>
            <xdr:cNvSpPr/>
          </xdr:nvSpPr>
          <xdr:spPr>
            <a:xfrm>
              <a:off x="14156156" y="2104444"/>
              <a:ext cx="1637196" cy="7200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3920B0E-2103-4B34-BD6F-471F25C75241}" type="TxLink">
                <a:rPr lang="en-US" sz="2000" b="1" i="0" u="none" strike="noStrike">
                  <a:solidFill>
                    <a:srgbClr val="000000"/>
                  </a:solidFill>
                  <a:latin typeface="Arial"/>
                  <a:cs typeface="Arial"/>
                </a:rPr>
                <a:pPr algn="ctr"/>
                <a:t>90%</a:t>
              </a:fld>
              <a:endParaRPr lang="es-CO" sz="2000" b="1"/>
            </a:p>
          </xdr:txBody>
        </xdr:sp>
        <xdr:sp macro="" textlink="$G$114">
          <xdr:nvSpPr>
            <xdr:cNvPr id="89" name="Rectángulo 88">
              <a:extLst>
                <a:ext uri="{FF2B5EF4-FFF2-40B4-BE49-F238E27FC236}">
                  <a16:creationId xmlns:a16="http://schemas.microsoft.com/office/drawing/2014/main" xmlns="" id="{D06B2745-D202-4221-80A9-B5190EBC6195}"/>
                </a:ext>
              </a:extLst>
            </xdr:cNvPr>
            <xdr:cNvSpPr/>
          </xdr:nvSpPr>
          <xdr:spPr>
            <a:xfrm>
              <a:off x="13765416" y="3562996"/>
              <a:ext cx="2202740" cy="84942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b="1"/>
                <a:t>5. Socialmente responsables</a:t>
              </a:r>
            </a:p>
          </xdr:txBody>
        </xdr:sp>
      </xdr:grpSp>
      <xdr:sp macro="" textlink="">
        <xdr:nvSpPr>
          <xdr:cNvPr id="90" name="Rectángulo 89">
            <a:extLst>
              <a:ext uri="{FF2B5EF4-FFF2-40B4-BE49-F238E27FC236}">
                <a16:creationId xmlns:a16="http://schemas.microsoft.com/office/drawing/2014/main" xmlns="" id="{2DBF0360-665F-47F4-9AF5-2F48FA283F7E}"/>
              </a:ext>
            </a:extLst>
          </xdr:cNvPr>
          <xdr:cNvSpPr/>
        </xdr:nvSpPr>
        <xdr:spPr>
          <a:xfrm>
            <a:off x="2180765" y="88439749"/>
            <a:ext cx="8031661" cy="887379"/>
          </a:xfrm>
          <a:prstGeom prst="rect">
            <a:avLst/>
          </a:prstGeom>
          <a:noFill/>
        </xdr:spPr>
        <xdr:txBody>
          <a:bodyPr wrap="none" lIns="91440" tIns="45720" rIns="91440" bIns="45720">
            <a:spAutoFit/>
          </a:bodyPr>
          <a:lstStyle/>
          <a:p>
            <a:pPr algn="ctr"/>
            <a:r>
              <a:rPr lang="es-E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Avance cumplimiento del plan de desarrollo</a:t>
            </a:r>
            <a:r>
              <a:rPr lang="es-ES" sz="28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2020-2024</a:t>
            </a:r>
            <a:endParaRPr lang="es-E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grpSp>
        <xdr:nvGrpSpPr>
          <xdr:cNvPr id="91" name="Grupo 90">
            <a:extLst>
              <a:ext uri="{FF2B5EF4-FFF2-40B4-BE49-F238E27FC236}">
                <a16:creationId xmlns:a16="http://schemas.microsoft.com/office/drawing/2014/main" xmlns="" id="{D0789787-4E70-4F80-9C9B-929CDEF60C90}"/>
              </a:ext>
            </a:extLst>
          </xdr:cNvPr>
          <xdr:cNvGrpSpPr/>
        </xdr:nvGrpSpPr>
        <xdr:grpSpPr>
          <a:xfrm>
            <a:off x="9464397" y="88862626"/>
            <a:ext cx="3138738" cy="3434613"/>
            <a:chOff x="13299689" y="1025033"/>
            <a:chExt cx="3621149" cy="3387389"/>
          </a:xfrm>
        </xdr:grpSpPr>
        <xdr:graphicFrame macro="">
          <xdr:nvGraphicFramePr>
            <xdr:cNvPr id="92" name="Gráfico 91">
              <a:extLst>
                <a:ext uri="{FF2B5EF4-FFF2-40B4-BE49-F238E27FC236}">
                  <a16:creationId xmlns:a16="http://schemas.microsoft.com/office/drawing/2014/main" xmlns="" id="{D2C92B3F-B471-4EE5-96CA-6B3E6513017A}"/>
                </a:ext>
              </a:extLst>
            </xdr:cNvPr>
            <xdr:cNvGraphicFramePr>
              <a:graphicFrameLocks/>
            </xdr:cNvGraphicFramePr>
          </xdr:nvGraphicFramePr>
          <xdr:xfrm>
            <a:off x="13299689" y="1025033"/>
            <a:ext cx="3621149" cy="2643271"/>
          </xdr:xfrm>
          <a:graphic>
            <a:graphicData uri="http://schemas.openxmlformats.org/drawingml/2006/chart">
              <c:chart xmlns:c="http://schemas.openxmlformats.org/drawingml/2006/chart" xmlns:r="http://schemas.openxmlformats.org/officeDocument/2006/relationships" r:id="rId54"/>
            </a:graphicData>
          </a:graphic>
        </xdr:graphicFrame>
        <xdr:sp macro="" textlink="$C$58">
          <xdr:nvSpPr>
            <xdr:cNvPr id="93" name="Rectángulo 92">
              <a:extLst>
                <a:ext uri="{FF2B5EF4-FFF2-40B4-BE49-F238E27FC236}">
                  <a16:creationId xmlns:a16="http://schemas.microsoft.com/office/drawing/2014/main" xmlns="" id="{CEC44A6B-989E-4EBF-81DC-450AE0EDCD32}"/>
                </a:ext>
              </a:extLst>
            </xdr:cNvPr>
            <xdr:cNvSpPr/>
          </xdr:nvSpPr>
          <xdr:spPr>
            <a:xfrm>
              <a:off x="14166934" y="1951904"/>
              <a:ext cx="1637196" cy="7200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7822383-9E69-43DF-A62E-FEB995628BFE}" type="TxLink">
                <a:rPr lang="en-US" sz="2000" b="1" i="0" u="none" strike="noStrike">
                  <a:solidFill>
                    <a:srgbClr val="000000"/>
                  </a:solidFill>
                  <a:latin typeface="Arial"/>
                  <a:cs typeface="Arial"/>
                </a:rPr>
                <a:pPr algn="ctr"/>
                <a:t>108%</a:t>
              </a:fld>
              <a:endParaRPr lang="es-CO" sz="2000" b="1"/>
            </a:p>
          </xdr:txBody>
        </xdr:sp>
        <xdr:sp macro="" textlink="$G$114">
          <xdr:nvSpPr>
            <xdr:cNvPr id="94" name="Rectángulo 93">
              <a:extLst>
                <a:ext uri="{FF2B5EF4-FFF2-40B4-BE49-F238E27FC236}">
                  <a16:creationId xmlns:a16="http://schemas.microsoft.com/office/drawing/2014/main" xmlns="" id="{1C9839D3-F36E-4270-950D-BE3CF930711B}"/>
                </a:ext>
              </a:extLst>
            </xdr:cNvPr>
            <xdr:cNvSpPr/>
          </xdr:nvSpPr>
          <xdr:spPr>
            <a:xfrm>
              <a:off x="13830212" y="3562996"/>
              <a:ext cx="2202740" cy="84942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100" b="1"/>
                <a:t>6. Administrativamente fuertes</a:t>
              </a:r>
            </a:p>
          </xdr:txBody>
        </xdr:sp>
      </xdr:grpSp>
    </xdr:grpSp>
    <xdr:clientData/>
  </xdr:twoCellAnchor>
  <xdr:twoCellAnchor>
    <xdr:from>
      <xdr:col>46</xdr:col>
      <xdr:colOff>1006929</xdr:colOff>
      <xdr:row>47</xdr:row>
      <xdr:rowOff>204107</xdr:rowOff>
    </xdr:from>
    <xdr:to>
      <xdr:col>46</xdr:col>
      <xdr:colOff>4435930</xdr:colOff>
      <xdr:row>47</xdr:row>
      <xdr:rowOff>1718582</xdr:rowOff>
    </xdr:to>
    <xdr:grpSp>
      <xdr:nvGrpSpPr>
        <xdr:cNvPr id="95" name="Grupo 94">
          <a:extLst>
            <a:ext uri="{FF2B5EF4-FFF2-40B4-BE49-F238E27FC236}">
              <a16:creationId xmlns:a16="http://schemas.microsoft.com/office/drawing/2014/main" xmlns="" id="{3EB71338-B53E-400A-BEA8-1E3A490C0E48}"/>
            </a:ext>
          </a:extLst>
        </xdr:cNvPr>
        <xdr:cNvGrpSpPr/>
      </xdr:nvGrpSpPr>
      <xdr:grpSpPr>
        <a:xfrm>
          <a:off x="42440679" y="84173786"/>
          <a:ext cx="3429001" cy="1514475"/>
          <a:chOff x="0" y="0"/>
          <a:chExt cx="6286500" cy="1266825"/>
        </a:xfrm>
      </xdr:grpSpPr>
      <xdr:pic>
        <xdr:nvPicPr>
          <xdr:cNvPr id="97" name="Imagen 96">
            <a:extLst>
              <a:ext uri="{FF2B5EF4-FFF2-40B4-BE49-F238E27FC236}">
                <a16:creationId xmlns:a16="http://schemas.microsoft.com/office/drawing/2014/main" xmlns="" id="{D5F365EB-2689-413A-8AB9-31AD310D5551}"/>
              </a:ext>
            </a:extLst>
          </xdr:cNvPr>
          <xdr:cNvPicPr>
            <a:picLocks noChangeAspect="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b="28155"/>
          <a:stretch/>
        </xdr:blipFill>
        <xdr:spPr bwMode="auto">
          <a:xfrm>
            <a:off x="3152775" y="0"/>
            <a:ext cx="3133725" cy="1190625"/>
          </a:xfrm>
          <a:prstGeom prst="rect">
            <a:avLst/>
          </a:prstGeom>
          <a:ln>
            <a:noFill/>
          </a:ln>
          <a:extLst>
            <a:ext uri="{53640926-AAD7-44D8-BBD7-CCE9431645EC}">
              <a14:shadowObscured xmlns:a14="http://schemas.microsoft.com/office/drawing/2010/main"/>
            </a:ext>
          </a:extLst>
        </xdr:spPr>
      </xdr:pic>
      <xdr:pic>
        <xdr:nvPicPr>
          <xdr:cNvPr id="98" name="Imagen 97">
            <a:extLst>
              <a:ext uri="{FF2B5EF4-FFF2-40B4-BE49-F238E27FC236}">
                <a16:creationId xmlns:a16="http://schemas.microsoft.com/office/drawing/2014/main" xmlns="" id="{50CDB3CC-EFCE-48BA-902C-11DFF527AA29}"/>
              </a:ext>
            </a:extLst>
          </xdr:cNvPr>
          <xdr:cNvPicPr>
            <a:picLocks noChangeAspect="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b="30268"/>
          <a:stretch/>
        </xdr:blipFill>
        <xdr:spPr bwMode="auto">
          <a:xfrm>
            <a:off x="0" y="38100"/>
            <a:ext cx="3133725" cy="1228725"/>
          </a:xfrm>
          <a:prstGeom prst="rect">
            <a:avLst/>
          </a:prstGeom>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FF"/>
  </sheetPr>
  <dimension ref="A1:AW85"/>
  <sheetViews>
    <sheetView tabSelected="1" topLeftCell="AP48" zoomScale="70" zoomScaleNormal="70" workbookViewId="0">
      <selection activeCell="AT58" sqref="AT58"/>
    </sheetView>
  </sheetViews>
  <sheetFormatPr baseColWidth="10" defaultColWidth="0" defaultRowHeight="15" zeroHeight="1" x14ac:dyDescent="0.25"/>
  <cols>
    <col min="1" max="1" width="11.5703125" style="6" customWidth="1"/>
    <col min="2" max="2" width="15.5703125" style="4" bestFit="1" customWidth="1"/>
    <col min="3" max="4" width="32.140625" style="4" customWidth="1"/>
    <col min="5" max="5" width="28.5703125" style="5" customWidth="1"/>
    <col min="6" max="6" width="60.7109375" style="7" customWidth="1"/>
    <col min="7" max="7" width="27.5703125" style="4" customWidth="1"/>
    <col min="8" max="8" width="21.85546875" style="5" customWidth="1"/>
    <col min="9" max="9" width="9.42578125" style="5" customWidth="1"/>
    <col min="10" max="10" width="9.5703125" style="5" customWidth="1"/>
    <col min="11" max="11" width="8.85546875" style="5" customWidth="1"/>
    <col min="12" max="12" width="9.42578125" style="5" customWidth="1"/>
    <col min="13" max="15" width="11.42578125" style="5" customWidth="1"/>
    <col min="16" max="16" width="13.7109375" style="1" customWidth="1"/>
    <col min="17" max="17" width="15.28515625" style="5" customWidth="1"/>
    <col min="18" max="18" width="13.7109375" style="5" customWidth="1"/>
    <col min="19" max="19" width="18.85546875" style="5" bestFit="1" customWidth="1"/>
    <col min="20" max="20" width="14" style="5" customWidth="1"/>
    <col min="21" max="21" width="11.42578125" style="5" customWidth="1"/>
    <col min="22" max="22" width="18" style="5" customWidth="1"/>
    <col min="23" max="23" width="18.7109375" style="5" customWidth="1"/>
    <col min="24" max="24" width="19.28515625" style="5" customWidth="1"/>
    <col min="25" max="25" width="11.42578125" style="5" customWidth="1"/>
    <col min="26" max="26" width="14" style="5" hidden="1" customWidth="1"/>
    <col min="27" max="27" width="12.85546875" style="5" hidden="1" customWidth="1"/>
    <col min="28" max="28" width="18.5703125" style="5" hidden="1" customWidth="1"/>
    <col min="29" max="29" width="18.140625" style="5" hidden="1" customWidth="1"/>
    <col min="30" max="30" width="18.7109375" style="5" hidden="1" customWidth="1"/>
    <col min="31" max="31" width="11.42578125" style="5" hidden="1" customWidth="1"/>
    <col min="32" max="32" width="13.28515625" style="5" hidden="1" customWidth="1"/>
    <col min="33" max="33" width="12.7109375" style="5" hidden="1" customWidth="1"/>
    <col min="34" max="35" width="19.140625" style="5" hidden="1" customWidth="1"/>
    <col min="36" max="36" width="20.140625" style="5" hidden="1" customWidth="1"/>
    <col min="37" max="37" width="12.85546875" style="5" hidden="1" customWidth="1"/>
    <col min="38" max="41" width="17.7109375" style="5" hidden="1" customWidth="1"/>
    <col min="42" max="42" width="23.5703125" style="5" customWidth="1"/>
    <col min="43" max="43" width="17.42578125" style="5" customWidth="1"/>
    <col min="44" max="44" width="17.7109375" style="5" customWidth="1"/>
    <col min="45" max="45" width="21.42578125" style="5" customWidth="1"/>
    <col min="46" max="46" width="84.85546875" style="345" customWidth="1"/>
    <col min="47" max="47" width="95.5703125" style="346" bestFit="1" customWidth="1"/>
    <col min="48" max="48" width="0" style="347" hidden="1" customWidth="1"/>
    <col min="49" max="49" width="0" style="344" hidden="1" customWidth="1"/>
    <col min="50" max="16384" width="11.42578125" style="344" hidden="1"/>
  </cols>
  <sheetData>
    <row r="1" spans="1:49" s="340" customFormat="1" x14ac:dyDescent="0.25">
      <c r="A1" s="341"/>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row>
    <row r="2" spans="1:49" s="340" customFormat="1" ht="15.75" thickBot="1" x14ac:dyDescent="0.3">
      <c r="A2" s="341"/>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c r="AT2" s="341"/>
      <c r="AU2" s="341"/>
    </row>
    <row r="3" spans="1:49" s="4" customFormat="1" ht="23.25" x14ac:dyDescent="0.25">
      <c r="A3" s="376"/>
      <c r="B3" s="377"/>
      <c r="C3" s="350" t="s">
        <v>236</v>
      </c>
      <c r="D3" s="350"/>
      <c r="E3" s="350"/>
      <c r="F3" s="350"/>
      <c r="G3" s="350"/>
      <c r="H3" s="350"/>
      <c r="I3" s="350"/>
      <c r="J3" s="350"/>
      <c r="K3" s="350"/>
      <c r="L3" s="350"/>
      <c r="M3" s="351"/>
      <c r="N3" s="385">
        <v>2016</v>
      </c>
      <c r="O3" s="385"/>
      <c r="P3" s="385"/>
      <c r="Q3" s="385"/>
      <c r="R3" s="385"/>
      <c r="S3" s="385"/>
      <c r="T3" s="385">
        <v>2017</v>
      </c>
      <c r="U3" s="385"/>
      <c r="V3" s="385"/>
      <c r="W3" s="385"/>
      <c r="X3" s="385"/>
      <c r="Y3" s="385"/>
      <c r="Z3" s="385">
        <v>2018</v>
      </c>
      <c r="AA3" s="385"/>
      <c r="AB3" s="385"/>
      <c r="AC3" s="385"/>
      <c r="AD3" s="385"/>
      <c r="AE3" s="385"/>
      <c r="AF3" s="385">
        <v>2019</v>
      </c>
      <c r="AG3" s="385"/>
      <c r="AH3" s="385"/>
      <c r="AI3" s="385"/>
      <c r="AJ3" s="385"/>
      <c r="AK3" s="385"/>
      <c r="AL3" s="385"/>
      <c r="AM3" s="385"/>
      <c r="AN3" s="385"/>
      <c r="AO3" s="385"/>
      <c r="AP3" s="385"/>
      <c r="AQ3" s="385"/>
      <c r="AR3" s="385"/>
      <c r="AS3" s="303"/>
      <c r="AT3" s="9"/>
      <c r="AU3" s="10"/>
      <c r="AV3" s="11"/>
      <c r="AW3" s="296"/>
    </row>
    <row r="4" spans="1:49" s="2" customFormat="1" ht="23.25" x14ac:dyDescent="0.35">
      <c r="A4" s="378"/>
      <c r="B4" s="379"/>
      <c r="C4" s="370" t="s">
        <v>14</v>
      </c>
      <c r="D4" s="371"/>
      <c r="E4" s="371"/>
      <c r="F4" s="371"/>
      <c r="G4" s="371"/>
      <c r="H4" s="371"/>
      <c r="I4" s="371"/>
      <c r="J4" s="371"/>
      <c r="K4" s="371"/>
      <c r="L4" s="371"/>
      <c r="M4" s="37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3"/>
      <c r="AW4" s="304"/>
    </row>
    <row r="5" spans="1:49" s="2" customFormat="1" ht="23.25" x14ac:dyDescent="0.35">
      <c r="A5" s="378"/>
      <c r="B5" s="379"/>
      <c r="C5" s="373"/>
      <c r="D5" s="374"/>
      <c r="E5" s="374"/>
      <c r="F5" s="374"/>
      <c r="G5" s="374"/>
      <c r="H5" s="374"/>
      <c r="I5" s="374"/>
      <c r="J5" s="374"/>
      <c r="K5" s="374"/>
      <c r="L5" s="374"/>
      <c r="M5" s="375"/>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3"/>
      <c r="AW5" s="304"/>
    </row>
    <row r="6" spans="1:49" s="2" customFormat="1" ht="36.75" customHeight="1" x14ac:dyDescent="0.35">
      <c r="A6" s="380"/>
      <c r="B6" s="381"/>
      <c r="C6" s="382" t="s">
        <v>15</v>
      </c>
      <c r="D6" s="383"/>
      <c r="E6" s="383"/>
      <c r="F6" s="383"/>
      <c r="G6" s="383"/>
      <c r="H6" s="383"/>
      <c r="I6" s="383"/>
      <c r="J6" s="383"/>
      <c r="K6" s="383"/>
      <c r="L6" s="383"/>
      <c r="M6" s="384"/>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3"/>
      <c r="AW6" s="304"/>
    </row>
    <row r="7" spans="1:49" s="2" customFormat="1" ht="23.25" x14ac:dyDescent="0.35">
      <c r="A7" s="367" t="s">
        <v>270</v>
      </c>
      <c r="B7" s="368"/>
      <c r="C7" s="368"/>
      <c r="D7" s="368"/>
      <c r="E7" s="368"/>
      <c r="F7" s="368"/>
      <c r="G7" s="368"/>
      <c r="H7" s="368"/>
      <c r="I7" s="368"/>
      <c r="J7" s="368"/>
      <c r="K7" s="368"/>
      <c r="L7" s="368"/>
      <c r="M7" s="369"/>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3"/>
      <c r="AW7" s="304"/>
    </row>
    <row r="8" spans="1:49" s="2" customFormat="1" ht="23.25" x14ac:dyDescent="0.35">
      <c r="A8" s="367"/>
      <c r="B8" s="368"/>
      <c r="C8" s="368"/>
      <c r="D8" s="368"/>
      <c r="E8" s="368"/>
      <c r="F8" s="368"/>
      <c r="G8" s="368"/>
      <c r="H8" s="368"/>
      <c r="I8" s="368"/>
      <c r="J8" s="368"/>
      <c r="K8" s="368"/>
      <c r="L8" s="368"/>
      <c r="M8" s="369"/>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3"/>
      <c r="AW8" s="304"/>
    </row>
    <row r="9" spans="1:49" s="2" customFormat="1" ht="23.25" x14ac:dyDescent="0.35">
      <c r="A9" s="361" t="s">
        <v>237</v>
      </c>
      <c r="B9" s="362"/>
      <c r="C9" s="362"/>
      <c r="D9" s="362"/>
      <c r="E9" s="362"/>
      <c r="F9" s="362"/>
      <c r="G9" s="362"/>
      <c r="H9" s="362"/>
      <c r="I9" s="362"/>
      <c r="J9" s="362"/>
      <c r="K9" s="362"/>
      <c r="L9" s="362"/>
      <c r="M9" s="363"/>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3"/>
      <c r="AW9" s="304"/>
    </row>
    <row r="10" spans="1:49" s="2" customFormat="1" ht="24" thickBot="1" x14ac:dyDescent="0.4">
      <c r="A10" s="364"/>
      <c r="B10" s="365"/>
      <c r="C10" s="365"/>
      <c r="D10" s="365"/>
      <c r="E10" s="365"/>
      <c r="F10" s="365"/>
      <c r="G10" s="365"/>
      <c r="H10" s="365"/>
      <c r="I10" s="365"/>
      <c r="J10" s="365"/>
      <c r="K10" s="365"/>
      <c r="L10" s="365"/>
      <c r="M10" s="366"/>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3"/>
      <c r="AW10" s="304"/>
    </row>
    <row r="11" spans="1:49" s="2" customFormat="1" ht="48.75" customHeight="1" thickBot="1" x14ac:dyDescent="0.4">
      <c r="A11" s="358" t="s">
        <v>243</v>
      </c>
      <c r="B11" s="359"/>
      <c r="C11" s="359"/>
      <c r="D11" s="359"/>
      <c r="E11" s="359"/>
      <c r="F11" s="359"/>
      <c r="G11" s="359"/>
      <c r="H11" s="360"/>
      <c r="I11" s="352" t="s">
        <v>244</v>
      </c>
      <c r="J11" s="353"/>
      <c r="K11" s="353"/>
      <c r="L11" s="354"/>
      <c r="M11" s="355" t="s">
        <v>241</v>
      </c>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7"/>
      <c r="AW11" s="304"/>
    </row>
    <row r="12" spans="1:49" s="3" customFormat="1" ht="96.75" customHeight="1" thickBot="1" x14ac:dyDescent="0.3">
      <c r="A12" s="14" t="s">
        <v>156</v>
      </c>
      <c r="B12" s="15" t="s">
        <v>2</v>
      </c>
      <c r="C12" s="16" t="s">
        <v>4</v>
      </c>
      <c r="D12" s="16" t="s">
        <v>166</v>
      </c>
      <c r="E12" s="16" t="s">
        <v>5</v>
      </c>
      <c r="F12" s="16" t="s">
        <v>1</v>
      </c>
      <c r="G12" s="16" t="s">
        <v>0</v>
      </c>
      <c r="H12" s="298" t="s">
        <v>157</v>
      </c>
      <c r="I12" s="14">
        <v>2020</v>
      </c>
      <c r="J12" s="15">
        <v>2021</v>
      </c>
      <c r="K12" s="15">
        <v>2022</v>
      </c>
      <c r="L12" s="300">
        <v>2023</v>
      </c>
      <c r="M12" s="299" t="s">
        <v>216</v>
      </c>
      <c r="N12" s="15" t="s">
        <v>11</v>
      </c>
      <c r="O12" s="17" t="s">
        <v>12</v>
      </c>
      <c r="P12" s="18" t="s">
        <v>13</v>
      </c>
      <c r="Q12" s="19" t="s">
        <v>158</v>
      </c>
      <c r="R12" s="20" t="s">
        <v>155</v>
      </c>
      <c r="S12" s="20" t="s">
        <v>159</v>
      </c>
      <c r="T12" s="15" t="s">
        <v>16</v>
      </c>
      <c r="U12" s="17" t="s">
        <v>17</v>
      </c>
      <c r="V12" s="18" t="s">
        <v>21</v>
      </c>
      <c r="W12" s="19" t="s">
        <v>160</v>
      </c>
      <c r="X12" s="20" t="s">
        <v>155</v>
      </c>
      <c r="Y12" s="20" t="s">
        <v>18</v>
      </c>
      <c r="Z12" s="15" t="s">
        <v>19</v>
      </c>
      <c r="AA12" s="17" t="s">
        <v>242</v>
      </c>
      <c r="AB12" s="18" t="s">
        <v>20</v>
      </c>
      <c r="AC12" s="19" t="s">
        <v>161</v>
      </c>
      <c r="AD12" s="20" t="s">
        <v>155</v>
      </c>
      <c r="AE12" s="20" t="s">
        <v>22</v>
      </c>
      <c r="AF12" s="17" t="s">
        <v>23</v>
      </c>
      <c r="AG12" s="18" t="s">
        <v>24</v>
      </c>
      <c r="AH12" s="19" t="s">
        <v>25</v>
      </c>
      <c r="AI12" s="19" t="s">
        <v>162</v>
      </c>
      <c r="AJ12" s="20" t="s">
        <v>155</v>
      </c>
      <c r="AK12" s="20" t="s">
        <v>26</v>
      </c>
      <c r="AL12" s="21" t="s">
        <v>211</v>
      </c>
      <c r="AM12" s="21" t="s">
        <v>212</v>
      </c>
      <c r="AN12" s="21" t="s">
        <v>213</v>
      </c>
      <c r="AO12" s="21" t="s">
        <v>214</v>
      </c>
      <c r="AP12" s="22" t="s">
        <v>209</v>
      </c>
      <c r="AQ12" s="22" t="s">
        <v>221</v>
      </c>
      <c r="AR12" s="22" t="s">
        <v>210</v>
      </c>
      <c r="AS12" s="22" t="s">
        <v>222</v>
      </c>
      <c r="AT12" s="23" t="s">
        <v>203</v>
      </c>
      <c r="AU12" s="23" t="s">
        <v>207</v>
      </c>
      <c r="AV12" s="297" t="s">
        <v>165</v>
      </c>
      <c r="AW12" s="305"/>
    </row>
    <row r="13" spans="1:49" s="4" customFormat="1" ht="135" x14ac:dyDescent="0.25">
      <c r="A13" s="388" t="s">
        <v>6</v>
      </c>
      <c r="B13" s="395" t="s">
        <v>3</v>
      </c>
      <c r="C13" s="301" t="s">
        <v>9</v>
      </c>
      <c r="D13" s="24" t="s">
        <v>167</v>
      </c>
      <c r="E13" s="25" t="s">
        <v>7</v>
      </c>
      <c r="F13" s="26" t="s">
        <v>8</v>
      </c>
      <c r="G13" s="25" t="s">
        <v>10</v>
      </c>
      <c r="H13" s="27">
        <v>0.56999999999999995</v>
      </c>
      <c r="I13" s="28">
        <v>0.6</v>
      </c>
      <c r="J13" s="29">
        <v>0.7</v>
      </c>
      <c r="K13" s="29">
        <v>0.8</v>
      </c>
      <c r="L13" s="30">
        <v>0.9</v>
      </c>
      <c r="M13" s="31">
        <v>0.9</v>
      </c>
      <c r="N13" s="32">
        <v>0.6</v>
      </c>
      <c r="O13" s="33">
        <v>0.61</v>
      </c>
      <c r="P13" s="34">
        <f>IFERROR(IF(N13=0,"N/A",(O13/N13)),0)</f>
        <v>1.0166666666666666</v>
      </c>
      <c r="Q13" s="35" t="str">
        <f>IF(P13="N/A","N/A",IF(P13=0%,"NO CUMPLE",IF(AND(P13&gt;0,P13&lt;100%),"PARCIALMENTE",IF(P13&gt;=100%,"CUMPLE"))))</f>
        <v>CUMPLE</v>
      </c>
      <c r="R13" s="36">
        <f>IF(M13=0,1,O13/M13)</f>
        <v>0.6777777777777777</v>
      </c>
      <c r="S13" s="37">
        <f>O13-N13</f>
        <v>1.0000000000000009E-2</v>
      </c>
      <c r="T13" s="32">
        <v>0.7</v>
      </c>
      <c r="U13" s="33">
        <v>0.65</v>
      </c>
      <c r="V13" s="34">
        <f>IFERROR(IF(T13=0,"N/A",(U13/T13)),0)</f>
        <v>0.92857142857142871</v>
      </c>
      <c r="W13" s="35" t="str">
        <f>IF(V13="N/A","N/A",IF(V13=0%,"SIN AVANCE",IF(AND(V13&gt;0,V13&lt;100%),"EN EJECUCIÓN",IF(V13&gt;=100%,"CUMPLE"))))</f>
        <v>EN EJECUCIÓN</v>
      </c>
      <c r="X13" s="36">
        <f>IF(M13=0,1,U13/M13)</f>
        <v>0.72222222222222221</v>
      </c>
      <c r="Y13" s="38">
        <f>U13-T13</f>
        <v>-4.9999999999999933E-2</v>
      </c>
      <c r="Z13" s="32">
        <v>0.8</v>
      </c>
      <c r="AA13" s="33"/>
      <c r="AB13" s="34">
        <f>IFERROR(IF(Z13=0,"N/A",(AA13/Z13)),0)</f>
        <v>0</v>
      </c>
      <c r="AC13" s="35" t="str">
        <f>IF(AB13="N/A","N/A",IF(AB13=0%,"SIN AVANCE",IF(AND(AB13&gt;0,AB13&lt;100%),"PARCIALMENTE",IF(AB13&gt;=100%,"CUMPLE"))))</f>
        <v>SIN AVANCE</v>
      </c>
      <c r="AD13" s="36">
        <f>IF(M13=0,1,AA13/M13)</f>
        <v>0</v>
      </c>
      <c r="AE13" s="39">
        <f>AA13-Z13</f>
        <v>-0.8</v>
      </c>
      <c r="AF13" s="32">
        <v>0.9</v>
      </c>
      <c r="AG13" s="33"/>
      <c r="AH13" s="34">
        <f>IFERROR(IF(AF13=0,"N/A",(AG13/AF13)),0)</f>
        <v>0</v>
      </c>
      <c r="AI13" s="35" t="str">
        <f>IF(AH13="N/A","N/A",IF(AH13=0%,"SIN AVANCE",IF(AND(AH13&gt;0,AB13&lt;100%),"PARCIALMENTE",IF(AH13&gt;=100%,"CUMPLE"))))</f>
        <v>SIN AVANCE</v>
      </c>
      <c r="AJ13" s="36">
        <f>IF(M13=0,1,AG13/M13)</f>
        <v>0</v>
      </c>
      <c r="AK13" s="38">
        <f>AG13-AF13</f>
        <v>-0.9</v>
      </c>
      <c r="AL13" s="40">
        <f>IF(O13=0,0,O13-H13)</f>
        <v>4.0000000000000036E-2</v>
      </c>
      <c r="AM13" s="41">
        <f>IF(U13=0,0,U13-N13)</f>
        <v>5.0000000000000044E-2</v>
      </c>
      <c r="AN13" s="41">
        <f>IF(AA13=0,0,AA13-T13)</f>
        <v>0</v>
      </c>
      <c r="AO13" s="42">
        <f>IF(AG13=0,0,AG13-Z13)</f>
        <v>0</v>
      </c>
      <c r="AP13" s="43">
        <f>SUM(AL13:AO13)+H13</f>
        <v>0.66</v>
      </c>
      <c r="AQ13" s="44">
        <f t="shared" ref="AQ13:AQ26" si="0">M13-AP13</f>
        <v>0.24</v>
      </c>
      <c r="AR13" s="36">
        <f t="shared" ref="AR13:AR26" si="1">AP13/M13</f>
        <v>0.73333333333333339</v>
      </c>
      <c r="AS13" s="45" t="s">
        <v>223</v>
      </c>
      <c r="AT13" s="46" t="s">
        <v>208</v>
      </c>
      <c r="AU13" s="47"/>
      <c r="AV13" s="48">
        <v>1</v>
      </c>
      <c r="AW13" s="296"/>
    </row>
    <row r="14" spans="1:49" s="4" customFormat="1" ht="165.75" customHeight="1" x14ac:dyDescent="0.25">
      <c r="A14" s="394"/>
      <c r="B14" s="396"/>
      <c r="C14" s="49" t="s">
        <v>9</v>
      </c>
      <c r="D14" s="50" t="s">
        <v>168</v>
      </c>
      <c r="E14" s="51" t="s">
        <v>27</v>
      </c>
      <c r="F14" s="52" t="s">
        <v>28</v>
      </c>
      <c r="G14" s="52" t="s">
        <v>29</v>
      </c>
      <c r="H14" s="53">
        <v>1</v>
      </c>
      <c r="I14" s="54">
        <v>1</v>
      </c>
      <c r="J14" s="55">
        <v>1</v>
      </c>
      <c r="K14" s="55">
        <v>1</v>
      </c>
      <c r="L14" s="56">
        <v>1</v>
      </c>
      <c r="M14" s="57">
        <v>1</v>
      </c>
      <c r="N14" s="58">
        <v>1</v>
      </c>
      <c r="O14" s="59">
        <v>1</v>
      </c>
      <c r="P14" s="60">
        <f>IFERROR(IF(N14=0,"N/A",(O14/N14)),0)</f>
        <v>1</v>
      </c>
      <c r="Q14" s="61" t="str">
        <f>IF(P14="N/A","N/A",IF(P14=0%,"NO CUMPLE",IF(AND(P14&gt;0,P14&lt;100%),"PARCIALMENTE",IF(P14&gt;=100%,"CUMPLE"))))</f>
        <v>CUMPLE</v>
      </c>
      <c r="R14" s="62">
        <f t="shared" ref="R14:R48" si="2">IF(M14=0,1,O14/M14)</f>
        <v>1</v>
      </c>
      <c r="S14" s="63">
        <f t="shared" ref="S14:S48" si="3">O14-N14</f>
        <v>0</v>
      </c>
      <c r="T14" s="58">
        <v>1</v>
      </c>
      <c r="U14" s="59">
        <v>0.5</v>
      </c>
      <c r="V14" s="60">
        <f t="shared" ref="V14:V48" si="4">IFERROR(IF(T14=0,"N/A",(U14/T14)),0)</f>
        <v>0.5</v>
      </c>
      <c r="W14" s="61" t="str">
        <f>IF(V14="N/A","N/A",IF(V14=0%,"SIN AVANCE",IF(AND(V14&gt;0,V14&lt;100%),"EN EJECUCIÓN",IF(V14&gt;=100%,"CUMPLE"))))</f>
        <v>EN EJECUCIÓN</v>
      </c>
      <c r="X14" s="62">
        <f t="shared" ref="X14:X48" si="5">IF(M14=0,1,U14/M14)</f>
        <v>0.5</v>
      </c>
      <c r="Y14" s="64">
        <f t="shared" ref="Y14:Y48" si="6">U14-T14</f>
        <v>-0.5</v>
      </c>
      <c r="Z14" s="58">
        <v>1</v>
      </c>
      <c r="AA14" s="59"/>
      <c r="AB14" s="60">
        <f t="shared" ref="AB14:AB48" si="7">IFERROR(IF(Z14=0,"N/A",(AA14/Z14)),0)</f>
        <v>0</v>
      </c>
      <c r="AC14" s="61" t="str">
        <f t="shared" ref="AC14:AC48" si="8">IF(AB14="N/A","N/A",IF(AB14=0%,"SIN AVANCE",IF(AND(AB14&gt;0,AB14&lt;100%),"PARCIALMENTE",IF(8&gt;=100%,"CUMPLE"))))</f>
        <v>SIN AVANCE</v>
      </c>
      <c r="AD14" s="62">
        <f t="shared" ref="AD14:AD48" si="9">IF(M14=0,1,AA14/M14)</f>
        <v>0</v>
      </c>
      <c r="AE14" s="64">
        <f t="shared" ref="AE14:AE48" si="10">AA14-Z14</f>
        <v>-1</v>
      </c>
      <c r="AF14" s="58">
        <v>1</v>
      </c>
      <c r="AG14" s="59"/>
      <c r="AH14" s="60">
        <f t="shared" ref="AH14:AH48" si="11">IFERROR(IF(AF14=0,"N/A",(AG14/AF14)),0)</f>
        <v>0</v>
      </c>
      <c r="AI14" s="61" t="str">
        <f t="shared" ref="AI14:AI48" si="12">IF(AH14="N/A","N/A",IF(AH14=0%,"SIN AVANCE",IF(AND(AH14&gt;0,AB14&lt;100%),"PARCIALMENTE",IF(AH14&gt;=100%,"CUMPLE"))))</f>
        <v>SIN AVANCE</v>
      </c>
      <c r="AJ14" s="62">
        <f t="shared" ref="AJ14:AJ48" si="13">IF(M14=0,1,AG14/M14)</f>
        <v>0</v>
      </c>
      <c r="AK14" s="64">
        <f t="shared" ref="AK14:AK48" si="14">AG14-AF14</f>
        <v>-1</v>
      </c>
      <c r="AL14" s="65">
        <f>IF(O14=0,0,P14)*25%</f>
        <v>0.25</v>
      </c>
      <c r="AM14" s="66">
        <f>IF(U14=0,0,V14)*25%</f>
        <v>0.125</v>
      </c>
      <c r="AN14" s="66">
        <f>IF(AA14=0,0,AB14)*25%</f>
        <v>0</v>
      </c>
      <c r="AO14" s="67">
        <f>IF(AG14=0,0,AH14)*25%</f>
        <v>0</v>
      </c>
      <c r="AP14" s="68">
        <f>SUM(AL14:AO14)</f>
        <v>0.375</v>
      </c>
      <c r="AQ14" s="69">
        <f t="shared" si="0"/>
        <v>0.625</v>
      </c>
      <c r="AR14" s="62">
        <f t="shared" si="1"/>
        <v>0.375</v>
      </c>
      <c r="AS14" s="70" t="s">
        <v>223</v>
      </c>
      <c r="AT14" s="71" t="s">
        <v>267</v>
      </c>
      <c r="AU14" s="72"/>
      <c r="AV14" s="73">
        <v>2</v>
      </c>
      <c r="AW14" s="296"/>
    </row>
    <row r="15" spans="1:49" s="4" customFormat="1" ht="290.25" customHeight="1" x14ac:dyDescent="0.25">
      <c r="A15" s="394"/>
      <c r="B15" s="396"/>
      <c r="C15" s="49" t="s">
        <v>9</v>
      </c>
      <c r="D15" s="50" t="s">
        <v>169</v>
      </c>
      <c r="E15" s="51" t="s">
        <v>30</v>
      </c>
      <c r="F15" s="52" t="s">
        <v>31</v>
      </c>
      <c r="G15" s="52" t="s">
        <v>32</v>
      </c>
      <c r="H15" s="74">
        <v>1.65</v>
      </c>
      <c r="I15" s="75">
        <v>1.7</v>
      </c>
      <c r="J15" s="76">
        <v>1.73</v>
      </c>
      <c r="K15" s="77">
        <v>1.76</v>
      </c>
      <c r="L15" s="78">
        <v>1.8</v>
      </c>
      <c r="M15" s="79">
        <v>1.8</v>
      </c>
      <c r="N15" s="80">
        <v>1.7</v>
      </c>
      <c r="O15" s="81">
        <v>1.68</v>
      </c>
      <c r="P15" s="60">
        <f t="shared" ref="P15:P48" si="15">IFERROR(IF(N15=0,"N/A",(O15/N15)),0)</f>
        <v>0.9882352941176471</v>
      </c>
      <c r="Q15" s="61" t="str">
        <f>IF(P15="N/A","N/A",IF(P15=0%,"NO CUMPLE",IF(AND(P15&gt;0,P15&lt;100%),"PARCIALMENTE",IF(P15&gt;=100%,"CUMPLE"))))</f>
        <v>PARCIALMENTE</v>
      </c>
      <c r="R15" s="62">
        <f t="shared" si="2"/>
        <v>0.93333333333333324</v>
      </c>
      <c r="S15" s="82">
        <f t="shared" si="3"/>
        <v>-2.0000000000000018E-2</v>
      </c>
      <c r="T15" s="80">
        <v>1.73</v>
      </c>
      <c r="U15" s="81">
        <v>1.72</v>
      </c>
      <c r="V15" s="60">
        <f t="shared" si="4"/>
        <v>0.9942196531791907</v>
      </c>
      <c r="W15" s="61" t="str">
        <f t="shared" ref="W15:W48" si="16">IF(V15="N/A","N/A",IF(V15=0%,"SIN AVANCE",IF(AND(V15&gt;0,V15&lt;100%),"EN EJECUCIÓN",IF(V15&gt;=100%,"CUMPLE"))))</f>
        <v>EN EJECUCIÓN</v>
      </c>
      <c r="X15" s="62">
        <f t="shared" si="5"/>
        <v>0.95555555555555549</v>
      </c>
      <c r="Y15" s="64">
        <f t="shared" si="6"/>
        <v>-1.0000000000000009E-2</v>
      </c>
      <c r="Z15" s="80">
        <v>1.76</v>
      </c>
      <c r="AA15" s="81"/>
      <c r="AB15" s="60">
        <f t="shared" si="7"/>
        <v>0</v>
      </c>
      <c r="AC15" s="61" t="str">
        <f t="shared" si="8"/>
        <v>SIN AVANCE</v>
      </c>
      <c r="AD15" s="62">
        <f t="shared" si="9"/>
        <v>0</v>
      </c>
      <c r="AE15" s="64">
        <f t="shared" si="10"/>
        <v>-1.76</v>
      </c>
      <c r="AF15" s="83">
        <v>1.8</v>
      </c>
      <c r="AG15" s="81"/>
      <c r="AH15" s="60">
        <f t="shared" si="11"/>
        <v>0</v>
      </c>
      <c r="AI15" s="61" t="str">
        <f t="shared" si="12"/>
        <v>SIN AVANCE</v>
      </c>
      <c r="AJ15" s="62">
        <f t="shared" si="13"/>
        <v>0</v>
      </c>
      <c r="AK15" s="64">
        <f t="shared" si="14"/>
        <v>-1.8</v>
      </c>
      <c r="AL15" s="84">
        <f>IF(O15=0,0,O15-H15)</f>
        <v>3.0000000000000027E-2</v>
      </c>
      <c r="AM15" s="85">
        <f>IF(U15=0,0,U15-N15)</f>
        <v>2.0000000000000018E-2</v>
      </c>
      <c r="AN15" s="85">
        <f>IF(AA15=0,0,AA15-T15)</f>
        <v>0</v>
      </c>
      <c r="AO15" s="86">
        <f>IF(AG15=0,0,AG15-Z15)</f>
        <v>0</v>
      </c>
      <c r="AP15" s="87">
        <f>SUM(AL15:AO15)+H15</f>
        <v>1.7</v>
      </c>
      <c r="AQ15" s="88">
        <f t="shared" si="0"/>
        <v>0.10000000000000009</v>
      </c>
      <c r="AR15" s="62">
        <f t="shared" si="1"/>
        <v>0.94444444444444442</v>
      </c>
      <c r="AS15" s="70" t="s">
        <v>223</v>
      </c>
      <c r="AT15" s="89" t="s">
        <v>217</v>
      </c>
      <c r="AU15" s="72"/>
      <c r="AV15" s="73">
        <v>3</v>
      </c>
      <c r="AW15" s="296"/>
    </row>
    <row r="16" spans="1:49" s="4" customFormat="1" ht="60" x14ac:dyDescent="0.25">
      <c r="A16" s="394"/>
      <c r="B16" s="396"/>
      <c r="C16" s="49" t="s">
        <v>9</v>
      </c>
      <c r="D16" s="50" t="s">
        <v>170</v>
      </c>
      <c r="E16" s="51" t="s">
        <v>33</v>
      </c>
      <c r="F16" s="52" t="s">
        <v>34</v>
      </c>
      <c r="G16" s="52" t="s">
        <v>34</v>
      </c>
      <c r="H16" s="74" t="s">
        <v>35</v>
      </c>
      <c r="I16" s="90" t="s">
        <v>204</v>
      </c>
      <c r="J16" s="91">
        <v>1</v>
      </c>
      <c r="K16" s="92" t="s">
        <v>204</v>
      </c>
      <c r="L16" s="93" t="s">
        <v>204</v>
      </c>
      <c r="M16" s="94">
        <v>1</v>
      </c>
      <c r="N16" s="95">
        <v>0</v>
      </c>
      <c r="O16" s="96">
        <v>0</v>
      </c>
      <c r="P16" s="60" t="str">
        <f t="shared" si="15"/>
        <v>N/A</v>
      </c>
      <c r="Q16" s="61" t="str">
        <f t="shared" ref="Q16:Q48" si="17">IF(P16="N/A","N/A",IF(P16=0%,"NO CUMPLE",IF(AND(P16&gt;0,P16&lt;100%),"PARCIALMENTE",IF(P16&gt;=100%,"CUMPLE"))))</f>
        <v>N/A</v>
      </c>
      <c r="R16" s="62">
        <f t="shared" si="2"/>
        <v>0</v>
      </c>
      <c r="S16" s="63">
        <f t="shared" si="3"/>
        <v>0</v>
      </c>
      <c r="T16" s="97">
        <v>1</v>
      </c>
      <c r="U16" s="96">
        <v>0.1</v>
      </c>
      <c r="V16" s="60">
        <f t="shared" si="4"/>
        <v>0.1</v>
      </c>
      <c r="W16" s="61" t="str">
        <f t="shared" si="16"/>
        <v>EN EJECUCIÓN</v>
      </c>
      <c r="X16" s="62">
        <f t="shared" si="5"/>
        <v>0.1</v>
      </c>
      <c r="Y16" s="64">
        <f t="shared" si="6"/>
        <v>-0.9</v>
      </c>
      <c r="Z16" s="97">
        <v>0</v>
      </c>
      <c r="AA16" s="96"/>
      <c r="AB16" s="60" t="str">
        <f>IFERROR(IF(Z16=0,"N/A",(AA16/Z16)),0)</f>
        <v>N/A</v>
      </c>
      <c r="AC16" s="61" t="str">
        <f t="shared" si="8"/>
        <v>N/A</v>
      </c>
      <c r="AD16" s="62">
        <f t="shared" si="9"/>
        <v>0</v>
      </c>
      <c r="AE16" s="64">
        <f t="shared" si="10"/>
        <v>0</v>
      </c>
      <c r="AF16" s="97">
        <v>0</v>
      </c>
      <c r="AG16" s="96"/>
      <c r="AH16" s="60" t="str">
        <f t="shared" si="11"/>
        <v>N/A</v>
      </c>
      <c r="AI16" s="61" t="str">
        <f t="shared" si="12"/>
        <v>N/A</v>
      </c>
      <c r="AJ16" s="62">
        <f t="shared" si="13"/>
        <v>0</v>
      </c>
      <c r="AK16" s="64">
        <f t="shared" si="14"/>
        <v>0</v>
      </c>
      <c r="AL16" s="84">
        <f>IF(O16=0,0,O16-H16)</f>
        <v>0</v>
      </c>
      <c r="AM16" s="85">
        <f>IF(U16=0,0,U16-N16)</f>
        <v>0.1</v>
      </c>
      <c r="AN16" s="85">
        <f>IF(AA16=0,0,AA16-T16)</f>
        <v>0</v>
      </c>
      <c r="AO16" s="86">
        <f>IF(AG16=0,0,AG16-Z16)</f>
        <v>0</v>
      </c>
      <c r="AP16" s="87">
        <f>SUM(AL16:AO16)</f>
        <v>0.1</v>
      </c>
      <c r="AQ16" s="88">
        <f t="shared" si="0"/>
        <v>0.9</v>
      </c>
      <c r="AR16" s="62">
        <f t="shared" si="1"/>
        <v>0.1</v>
      </c>
      <c r="AS16" s="70" t="s">
        <v>223</v>
      </c>
      <c r="AT16" s="89" t="s">
        <v>218</v>
      </c>
      <c r="AU16" s="72"/>
      <c r="AV16" s="73">
        <v>4</v>
      </c>
      <c r="AW16" s="296"/>
    </row>
    <row r="17" spans="1:49" s="4" customFormat="1" ht="61.5" customHeight="1" thickBot="1" x14ac:dyDescent="0.3">
      <c r="A17" s="394"/>
      <c r="B17" s="397"/>
      <c r="C17" s="302" t="s">
        <v>9</v>
      </c>
      <c r="D17" s="98" t="s">
        <v>171</v>
      </c>
      <c r="E17" s="99" t="s">
        <v>36</v>
      </c>
      <c r="F17" s="100" t="s">
        <v>37</v>
      </c>
      <c r="G17" s="100" t="s">
        <v>38</v>
      </c>
      <c r="H17" s="101" t="s">
        <v>35</v>
      </c>
      <c r="I17" s="102" t="s">
        <v>204</v>
      </c>
      <c r="J17" s="92" t="s">
        <v>204</v>
      </c>
      <c r="K17" s="103">
        <v>0.9</v>
      </c>
      <c r="L17" s="104">
        <v>0.9</v>
      </c>
      <c r="M17" s="57">
        <v>0.9</v>
      </c>
      <c r="N17" s="105">
        <v>0</v>
      </c>
      <c r="O17" s="59">
        <v>0</v>
      </c>
      <c r="P17" s="60" t="str">
        <f t="shared" si="15"/>
        <v>N/A</v>
      </c>
      <c r="Q17" s="61" t="str">
        <f t="shared" si="17"/>
        <v>N/A</v>
      </c>
      <c r="R17" s="62">
        <f t="shared" si="2"/>
        <v>0</v>
      </c>
      <c r="S17" s="63">
        <f t="shared" si="3"/>
        <v>0</v>
      </c>
      <c r="T17" s="58">
        <v>0</v>
      </c>
      <c r="U17" s="59">
        <v>0</v>
      </c>
      <c r="V17" s="60" t="str">
        <f t="shared" si="4"/>
        <v>N/A</v>
      </c>
      <c r="W17" s="61" t="str">
        <f t="shared" si="16"/>
        <v>N/A</v>
      </c>
      <c r="X17" s="62">
        <f t="shared" si="5"/>
        <v>0</v>
      </c>
      <c r="Y17" s="64">
        <f t="shared" si="6"/>
        <v>0</v>
      </c>
      <c r="Z17" s="58">
        <v>0.9</v>
      </c>
      <c r="AA17" s="59"/>
      <c r="AB17" s="60">
        <f t="shared" si="7"/>
        <v>0</v>
      </c>
      <c r="AC17" s="61" t="str">
        <f t="shared" si="8"/>
        <v>SIN AVANCE</v>
      </c>
      <c r="AD17" s="62">
        <f t="shared" si="9"/>
        <v>0</v>
      </c>
      <c r="AE17" s="64">
        <f t="shared" si="10"/>
        <v>-0.9</v>
      </c>
      <c r="AF17" s="58">
        <v>0.9</v>
      </c>
      <c r="AG17" s="59"/>
      <c r="AH17" s="60">
        <f t="shared" si="11"/>
        <v>0</v>
      </c>
      <c r="AI17" s="61" t="str">
        <f t="shared" si="12"/>
        <v>SIN AVANCE</v>
      </c>
      <c r="AJ17" s="62">
        <f t="shared" si="13"/>
        <v>0</v>
      </c>
      <c r="AK17" s="64">
        <f t="shared" si="14"/>
        <v>-0.9</v>
      </c>
      <c r="AL17" s="84" t="s">
        <v>220</v>
      </c>
      <c r="AM17" s="85" t="s">
        <v>220</v>
      </c>
      <c r="AN17" s="85">
        <f>IF(Z17=0,0,AA17)</f>
        <v>0</v>
      </c>
      <c r="AO17" s="86">
        <f>IF(AF17=0,0,AG17)</f>
        <v>0</v>
      </c>
      <c r="AP17" s="68">
        <f>SUM(AL17:AO17)/2</f>
        <v>0</v>
      </c>
      <c r="AQ17" s="62">
        <f t="shared" si="0"/>
        <v>0.9</v>
      </c>
      <c r="AR17" s="62">
        <f t="shared" si="1"/>
        <v>0</v>
      </c>
      <c r="AS17" s="106" t="s">
        <v>220</v>
      </c>
      <c r="AT17" s="89" t="s">
        <v>219</v>
      </c>
      <c r="AU17" s="72"/>
      <c r="AV17" s="73">
        <v>5</v>
      </c>
      <c r="AW17" s="296"/>
    </row>
    <row r="18" spans="1:49" s="4" customFormat="1" ht="188.25" customHeight="1" x14ac:dyDescent="0.25">
      <c r="A18" s="394"/>
      <c r="B18" s="388" t="s">
        <v>39</v>
      </c>
      <c r="C18" s="386" t="s">
        <v>54</v>
      </c>
      <c r="D18" s="24" t="s">
        <v>172</v>
      </c>
      <c r="E18" s="107" t="s">
        <v>40</v>
      </c>
      <c r="F18" s="107" t="s">
        <v>41</v>
      </c>
      <c r="G18" s="107">
        <v>1</v>
      </c>
      <c r="H18" s="108" t="s">
        <v>42</v>
      </c>
      <c r="I18" s="109">
        <v>1</v>
      </c>
      <c r="J18" s="92" t="s">
        <v>204</v>
      </c>
      <c r="K18" s="92" t="s">
        <v>204</v>
      </c>
      <c r="L18" s="93" t="s">
        <v>204</v>
      </c>
      <c r="M18" s="94">
        <v>1</v>
      </c>
      <c r="N18" s="110">
        <v>1</v>
      </c>
      <c r="O18" s="111">
        <v>0</v>
      </c>
      <c r="P18" s="60">
        <f t="shared" si="15"/>
        <v>0</v>
      </c>
      <c r="Q18" s="61" t="str">
        <f t="shared" si="17"/>
        <v>NO CUMPLE</v>
      </c>
      <c r="R18" s="62">
        <f t="shared" si="2"/>
        <v>0</v>
      </c>
      <c r="S18" s="82">
        <f t="shared" si="3"/>
        <v>-1</v>
      </c>
      <c r="T18" s="110">
        <v>0</v>
      </c>
      <c r="U18" s="111">
        <v>1</v>
      </c>
      <c r="V18" s="60" t="str">
        <f t="shared" si="4"/>
        <v>N/A</v>
      </c>
      <c r="W18" s="61" t="str">
        <f t="shared" si="16"/>
        <v>N/A</v>
      </c>
      <c r="X18" s="62">
        <f t="shared" si="5"/>
        <v>1</v>
      </c>
      <c r="Y18" s="64">
        <f t="shared" si="6"/>
        <v>1</v>
      </c>
      <c r="Z18" s="110">
        <v>0</v>
      </c>
      <c r="AA18" s="111"/>
      <c r="AB18" s="60" t="str">
        <f t="shared" si="7"/>
        <v>N/A</v>
      </c>
      <c r="AC18" s="61" t="str">
        <f t="shared" si="8"/>
        <v>N/A</v>
      </c>
      <c r="AD18" s="62">
        <f t="shared" si="9"/>
        <v>0</v>
      </c>
      <c r="AE18" s="64">
        <f t="shared" si="10"/>
        <v>0</v>
      </c>
      <c r="AF18" s="110">
        <v>0</v>
      </c>
      <c r="AG18" s="111"/>
      <c r="AH18" s="60" t="str">
        <f t="shared" si="11"/>
        <v>N/A</v>
      </c>
      <c r="AI18" s="61" t="str">
        <f t="shared" si="12"/>
        <v>N/A</v>
      </c>
      <c r="AJ18" s="62">
        <f t="shared" si="13"/>
        <v>0</v>
      </c>
      <c r="AK18" s="64">
        <f t="shared" si="14"/>
        <v>0</v>
      </c>
      <c r="AL18" s="84">
        <f>IF(O18=0,0,O18)</f>
        <v>0</v>
      </c>
      <c r="AM18" s="85">
        <f>IF(U18=0,0,U18)</f>
        <v>1</v>
      </c>
      <c r="AN18" s="85">
        <f>IF(AA18=0,0,AA18)</f>
        <v>0</v>
      </c>
      <c r="AO18" s="86">
        <f>IF(AG18=0,0,AG18)</f>
        <v>0</v>
      </c>
      <c r="AP18" s="112">
        <f t="shared" ref="AP18:AP26" si="18">SUM(AL18:AO18)</f>
        <v>1</v>
      </c>
      <c r="AQ18" s="113">
        <f t="shared" si="0"/>
        <v>0</v>
      </c>
      <c r="AR18" s="62">
        <f t="shared" si="1"/>
        <v>1</v>
      </c>
      <c r="AS18" s="114" t="s">
        <v>238</v>
      </c>
      <c r="AT18" s="89" t="s">
        <v>224</v>
      </c>
      <c r="AU18" s="72"/>
      <c r="AV18" s="73">
        <v>6</v>
      </c>
      <c r="AW18" s="296"/>
    </row>
    <row r="19" spans="1:49" s="4" customFormat="1" ht="177.75" customHeight="1" thickBot="1" x14ac:dyDescent="0.3">
      <c r="A19" s="394"/>
      <c r="B19" s="389"/>
      <c r="C19" s="387"/>
      <c r="D19" s="98" t="s">
        <v>173</v>
      </c>
      <c r="E19" s="115" t="s">
        <v>43</v>
      </c>
      <c r="F19" s="115" t="s">
        <v>44</v>
      </c>
      <c r="G19" s="115" t="s">
        <v>38</v>
      </c>
      <c r="H19" s="116" t="s">
        <v>45</v>
      </c>
      <c r="I19" s="117" t="s">
        <v>204</v>
      </c>
      <c r="J19" s="103">
        <v>0.9</v>
      </c>
      <c r="K19" s="103">
        <v>0.9</v>
      </c>
      <c r="L19" s="104">
        <v>0.9</v>
      </c>
      <c r="M19" s="57">
        <v>0.9</v>
      </c>
      <c r="N19" s="105">
        <v>0</v>
      </c>
      <c r="O19" s="59">
        <v>0</v>
      </c>
      <c r="P19" s="60" t="str">
        <f t="shared" si="15"/>
        <v>N/A</v>
      </c>
      <c r="Q19" s="61" t="str">
        <f t="shared" si="17"/>
        <v>N/A</v>
      </c>
      <c r="R19" s="62">
        <f t="shared" si="2"/>
        <v>0</v>
      </c>
      <c r="S19" s="63">
        <f t="shared" si="3"/>
        <v>0</v>
      </c>
      <c r="T19" s="58">
        <v>0.9</v>
      </c>
      <c r="U19" s="59">
        <v>0.5</v>
      </c>
      <c r="V19" s="60">
        <f t="shared" si="4"/>
        <v>0.55555555555555558</v>
      </c>
      <c r="W19" s="61" t="str">
        <f t="shared" si="16"/>
        <v>EN EJECUCIÓN</v>
      </c>
      <c r="X19" s="62">
        <f t="shared" si="5"/>
        <v>0.55555555555555558</v>
      </c>
      <c r="Y19" s="64">
        <f t="shared" si="6"/>
        <v>-0.4</v>
      </c>
      <c r="Z19" s="58">
        <v>0.9</v>
      </c>
      <c r="AA19" s="59"/>
      <c r="AB19" s="60">
        <f t="shared" si="7"/>
        <v>0</v>
      </c>
      <c r="AC19" s="61" t="str">
        <f t="shared" si="8"/>
        <v>SIN AVANCE</v>
      </c>
      <c r="AD19" s="62">
        <f t="shared" si="9"/>
        <v>0</v>
      </c>
      <c r="AE19" s="64">
        <f t="shared" si="10"/>
        <v>-0.9</v>
      </c>
      <c r="AF19" s="58">
        <v>0.9</v>
      </c>
      <c r="AG19" s="59"/>
      <c r="AH19" s="60">
        <f t="shared" si="11"/>
        <v>0</v>
      </c>
      <c r="AI19" s="61" t="str">
        <f t="shared" si="12"/>
        <v>SIN AVANCE</v>
      </c>
      <c r="AJ19" s="62">
        <f t="shared" si="13"/>
        <v>0</v>
      </c>
      <c r="AK19" s="64">
        <f t="shared" si="14"/>
        <v>-0.9</v>
      </c>
      <c r="AL19" s="65" t="s">
        <v>220</v>
      </c>
      <c r="AM19" s="66">
        <f>IF(U19=0,0,V19)*30%</f>
        <v>0.16666666666666666</v>
      </c>
      <c r="AN19" s="66">
        <f>IF(AA19=0,0,AB19)*30%</f>
        <v>0</v>
      </c>
      <c r="AO19" s="67">
        <f>IF(AG19=0,0,AH19)*30%</f>
        <v>0</v>
      </c>
      <c r="AP19" s="68">
        <f t="shared" si="18"/>
        <v>0.16666666666666666</v>
      </c>
      <c r="AQ19" s="69">
        <f t="shared" si="0"/>
        <v>0.73333333333333339</v>
      </c>
      <c r="AR19" s="62">
        <f t="shared" si="1"/>
        <v>0.18518518518518517</v>
      </c>
      <c r="AS19" s="70" t="s">
        <v>223</v>
      </c>
      <c r="AT19" s="118" t="s">
        <v>269</v>
      </c>
      <c r="AU19" s="72"/>
      <c r="AV19" s="73">
        <v>7</v>
      </c>
      <c r="AW19" s="296"/>
    </row>
    <row r="20" spans="1:49" s="4" customFormat="1" ht="173.25" customHeight="1" thickBot="1" x14ac:dyDescent="0.3">
      <c r="A20" s="394"/>
      <c r="B20" s="119" t="s">
        <v>57</v>
      </c>
      <c r="C20" s="120" t="s">
        <v>55</v>
      </c>
      <c r="D20" s="121" t="s">
        <v>174</v>
      </c>
      <c r="E20" s="122" t="s">
        <v>46</v>
      </c>
      <c r="F20" s="122" t="s">
        <v>47</v>
      </c>
      <c r="G20" s="123">
        <v>1</v>
      </c>
      <c r="H20" s="124" t="s">
        <v>48</v>
      </c>
      <c r="I20" s="109">
        <v>1</v>
      </c>
      <c r="J20" s="91">
        <v>1</v>
      </c>
      <c r="K20" s="91">
        <v>1</v>
      </c>
      <c r="L20" s="125">
        <v>1</v>
      </c>
      <c r="M20" s="94">
        <v>1</v>
      </c>
      <c r="N20" s="110">
        <v>1</v>
      </c>
      <c r="O20" s="111">
        <v>1</v>
      </c>
      <c r="P20" s="60">
        <f t="shared" si="15"/>
        <v>1</v>
      </c>
      <c r="Q20" s="61" t="str">
        <f t="shared" si="17"/>
        <v>CUMPLE</v>
      </c>
      <c r="R20" s="62">
        <f t="shared" si="2"/>
        <v>1</v>
      </c>
      <c r="S20" s="63">
        <f t="shared" si="3"/>
        <v>0</v>
      </c>
      <c r="T20" s="110">
        <v>1</v>
      </c>
      <c r="U20" s="111">
        <v>1</v>
      </c>
      <c r="V20" s="60">
        <f t="shared" si="4"/>
        <v>1</v>
      </c>
      <c r="W20" s="61" t="str">
        <f t="shared" si="16"/>
        <v>CUMPLE</v>
      </c>
      <c r="X20" s="62">
        <f t="shared" si="5"/>
        <v>1</v>
      </c>
      <c r="Y20" s="64">
        <f t="shared" si="6"/>
        <v>0</v>
      </c>
      <c r="Z20" s="110">
        <v>1</v>
      </c>
      <c r="AA20" s="111"/>
      <c r="AB20" s="60">
        <f t="shared" si="7"/>
        <v>0</v>
      </c>
      <c r="AC20" s="61" t="str">
        <f t="shared" si="8"/>
        <v>SIN AVANCE</v>
      </c>
      <c r="AD20" s="62">
        <f t="shared" si="9"/>
        <v>0</v>
      </c>
      <c r="AE20" s="64">
        <f t="shared" si="10"/>
        <v>-1</v>
      </c>
      <c r="AF20" s="110">
        <v>1</v>
      </c>
      <c r="AG20" s="111"/>
      <c r="AH20" s="60">
        <f t="shared" si="11"/>
        <v>0</v>
      </c>
      <c r="AI20" s="61" t="str">
        <f t="shared" si="12"/>
        <v>SIN AVANCE</v>
      </c>
      <c r="AJ20" s="62">
        <f t="shared" si="13"/>
        <v>0</v>
      </c>
      <c r="AK20" s="64">
        <f t="shared" si="14"/>
        <v>-1</v>
      </c>
      <c r="AL20" s="126">
        <f>IF(O20=0,0,P20)*25%</f>
        <v>0.25</v>
      </c>
      <c r="AM20" s="127">
        <f>IF(U20=0,0,V20)*25%</f>
        <v>0.25</v>
      </c>
      <c r="AN20" s="127">
        <f>IF(AA20=0,0,AB20)*25%</f>
        <v>0</v>
      </c>
      <c r="AO20" s="128">
        <f>IF(AG20=0,0,AH20)*25%</f>
        <v>0</v>
      </c>
      <c r="AP20" s="68">
        <f t="shared" si="18"/>
        <v>0.5</v>
      </c>
      <c r="AQ20" s="129">
        <f t="shared" si="0"/>
        <v>0.5</v>
      </c>
      <c r="AR20" s="62">
        <f t="shared" si="1"/>
        <v>0.5</v>
      </c>
      <c r="AS20" s="70" t="s">
        <v>223</v>
      </c>
      <c r="AT20" s="89" t="s">
        <v>225</v>
      </c>
      <c r="AU20" s="72"/>
      <c r="AV20" s="73">
        <v>8</v>
      </c>
      <c r="AW20" s="296"/>
    </row>
    <row r="21" spans="1:49" s="4" customFormat="1" ht="199.5" customHeight="1" x14ac:dyDescent="0.25">
      <c r="A21" s="394"/>
      <c r="B21" s="392" t="s">
        <v>58</v>
      </c>
      <c r="C21" s="390" t="s">
        <v>56</v>
      </c>
      <c r="D21" s="24" t="s">
        <v>175</v>
      </c>
      <c r="E21" s="130" t="s">
        <v>49</v>
      </c>
      <c r="F21" s="130" t="s">
        <v>50</v>
      </c>
      <c r="G21" s="131">
        <v>1</v>
      </c>
      <c r="H21" s="132" t="s">
        <v>51</v>
      </c>
      <c r="I21" s="133">
        <v>1</v>
      </c>
      <c r="J21" s="92" t="s">
        <v>204</v>
      </c>
      <c r="K21" s="92" t="s">
        <v>204</v>
      </c>
      <c r="L21" s="93" t="s">
        <v>204</v>
      </c>
      <c r="M21" s="94">
        <v>1</v>
      </c>
      <c r="N21" s="110">
        <v>1</v>
      </c>
      <c r="O21" s="111">
        <v>0</v>
      </c>
      <c r="P21" s="60">
        <f t="shared" si="15"/>
        <v>0</v>
      </c>
      <c r="Q21" s="61" t="str">
        <f t="shared" si="17"/>
        <v>NO CUMPLE</v>
      </c>
      <c r="R21" s="62">
        <f t="shared" si="2"/>
        <v>0</v>
      </c>
      <c r="S21" s="82">
        <f t="shared" si="3"/>
        <v>-1</v>
      </c>
      <c r="T21" s="110">
        <v>0</v>
      </c>
      <c r="U21" s="111">
        <v>1</v>
      </c>
      <c r="V21" s="60" t="str">
        <f t="shared" si="4"/>
        <v>N/A</v>
      </c>
      <c r="W21" s="61" t="str">
        <f t="shared" si="16"/>
        <v>N/A</v>
      </c>
      <c r="X21" s="62">
        <f t="shared" si="5"/>
        <v>1</v>
      </c>
      <c r="Y21" s="64">
        <f t="shared" si="6"/>
        <v>1</v>
      </c>
      <c r="Z21" s="110">
        <v>0</v>
      </c>
      <c r="AA21" s="111"/>
      <c r="AB21" s="60" t="str">
        <f t="shared" si="7"/>
        <v>N/A</v>
      </c>
      <c r="AC21" s="61" t="str">
        <f t="shared" si="8"/>
        <v>N/A</v>
      </c>
      <c r="AD21" s="62">
        <f t="shared" si="9"/>
        <v>0</v>
      </c>
      <c r="AE21" s="64">
        <f t="shared" si="10"/>
        <v>0</v>
      </c>
      <c r="AF21" s="110">
        <v>0</v>
      </c>
      <c r="AG21" s="111"/>
      <c r="AH21" s="60" t="str">
        <f t="shared" si="11"/>
        <v>N/A</v>
      </c>
      <c r="AI21" s="61" t="str">
        <f t="shared" si="12"/>
        <v>N/A</v>
      </c>
      <c r="AJ21" s="62">
        <f t="shared" si="13"/>
        <v>0</v>
      </c>
      <c r="AK21" s="64">
        <f t="shared" si="14"/>
        <v>0</v>
      </c>
      <c r="AL21" s="84">
        <f>IF(O21=0,0,O21)</f>
        <v>0</v>
      </c>
      <c r="AM21" s="85">
        <f>IF(U21=0,0,U21)</f>
        <v>1</v>
      </c>
      <c r="AN21" s="85">
        <f>IF(AA21=0,0,AA21)</f>
        <v>0</v>
      </c>
      <c r="AO21" s="86">
        <f>IF(AG21=0,0,AG21)</f>
        <v>0</v>
      </c>
      <c r="AP21" s="134">
        <f t="shared" si="18"/>
        <v>1</v>
      </c>
      <c r="AQ21" s="69">
        <f t="shared" si="0"/>
        <v>0</v>
      </c>
      <c r="AR21" s="62">
        <f t="shared" si="1"/>
        <v>1</v>
      </c>
      <c r="AS21" s="114" t="s">
        <v>238</v>
      </c>
      <c r="AT21" s="89" t="s">
        <v>226</v>
      </c>
      <c r="AU21" s="72"/>
      <c r="AV21" s="73">
        <v>9</v>
      </c>
      <c r="AW21" s="296"/>
    </row>
    <row r="22" spans="1:49" s="4" customFormat="1" ht="213" customHeight="1" thickBot="1" x14ac:dyDescent="0.3">
      <c r="A22" s="389"/>
      <c r="B22" s="393"/>
      <c r="C22" s="391"/>
      <c r="D22" s="135" t="s">
        <v>176</v>
      </c>
      <c r="E22" s="136" t="s">
        <v>52</v>
      </c>
      <c r="F22" s="136" t="s">
        <v>53</v>
      </c>
      <c r="G22" s="137" t="s">
        <v>38</v>
      </c>
      <c r="H22" s="138" t="s">
        <v>45</v>
      </c>
      <c r="I22" s="139" t="s">
        <v>204</v>
      </c>
      <c r="J22" s="140">
        <v>0.9</v>
      </c>
      <c r="K22" s="140">
        <v>0.9</v>
      </c>
      <c r="L22" s="141">
        <v>0.9</v>
      </c>
      <c r="M22" s="142">
        <v>0.9</v>
      </c>
      <c r="N22" s="105">
        <v>0</v>
      </c>
      <c r="O22" s="59">
        <v>0</v>
      </c>
      <c r="P22" s="60" t="str">
        <f t="shared" si="15"/>
        <v>N/A</v>
      </c>
      <c r="Q22" s="61" t="str">
        <f t="shared" si="17"/>
        <v>N/A</v>
      </c>
      <c r="R22" s="62">
        <f t="shared" si="2"/>
        <v>0</v>
      </c>
      <c r="S22" s="63">
        <f t="shared" si="3"/>
        <v>0</v>
      </c>
      <c r="T22" s="58">
        <v>0.9</v>
      </c>
      <c r="U22" s="59">
        <v>0.5</v>
      </c>
      <c r="V22" s="60">
        <f t="shared" si="4"/>
        <v>0.55555555555555558</v>
      </c>
      <c r="W22" s="61" t="str">
        <f t="shared" si="16"/>
        <v>EN EJECUCIÓN</v>
      </c>
      <c r="X22" s="62">
        <f t="shared" si="5"/>
        <v>0.55555555555555558</v>
      </c>
      <c r="Y22" s="64">
        <f t="shared" si="6"/>
        <v>-0.4</v>
      </c>
      <c r="Z22" s="58">
        <v>0.9</v>
      </c>
      <c r="AA22" s="59"/>
      <c r="AB22" s="60">
        <f t="shared" si="7"/>
        <v>0</v>
      </c>
      <c r="AC22" s="61" t="str">
        <f t="shared" si="8"/>
        <v>SIN AVANCE</v>
      </c>
      <c r="AD22" s="62">
        <f t="shared" si="9"/>
        <v>0</v>
      </c>
      <c r="AE22" s="64">
        <f t="shared" si="10"/>
        <v>-0.9</v>
      </c>
      <c r="AF22" s="58">
        <v>0.9</v>
      </c>
      <c r="AG22" s="59"/>
      <c r="AH22" s="60">
        <f t="shared" si="11"/>
        <v>0</v>
      </c>
      <c r="AI22" s="61" t="str">
        <f t="shared" si="12"/>
        <v>SIN AVANCE</v>
      </c>
      <c r="AJ22" s="62">
        <f t="shared" si="13"/>
        <v>0</v>
      </c>
      <c r="AK22" s="64">
        <f t="shared" si="14"/>
        <v>-0.9</v>
      </c>
      <c r="AL22" s="65" t="s">
        <v>220</v>
      </c>
      <c r="AM22" s="66">
        <f>IF(U22=0,0,V22)*30%</f>
        <v>0.16666666666666666</v>
      </c>
      <c r="AN22" s="66">
        <f>IF(AA22=0,0,AB22)*30%</f>
        <v>0</v>
      </c>
      <c r="AO22" s="67">
        <f>IF(AG22=0,0,AH22)*30%</f>
        <v>0</v>
      </c>
      <c r="AP22" s="68">
        <f t="shared" si="18"/>
        <v>0.16666666666666666</v>
      </c>
      <c r="AQ22" s="69">
        <f t="shared" si="0"/>
        <v>0.73333333333333339</v>
      </c>
      <c r="AR22" s="62">
        <f t="shared" si="1"/>
        <v>0.18518518518518517</v>
      </c>
      <c r="AS22" s="70" t="s">
        <v>223</v>
      </c>
      <c r="AT22" s="89" t="s">
        <v>227</v>
      </c>
      <c r="AU22" s="72"/>
      <c r="AV22" s="73">
        <v>10</v>
      </c>
      <c r="AW22" s="296"/>
    </row>
    <row r="23" spans="1:49" s="4" customFormat="1" ht="204" customHeight="1" x14ac:dyDescent="0.25">
      <c r="A23" s="398" t="s">
        <v>59</v>
      </c>
      <c r="B23" s="401" t="s">
        <v>60</v>
      </c>
      <c r="C23" s="404" t="s">
        <v>61</v>
      </c>
      <c r="D23" s="143" t="s">
        <v>177</v>
      </c>
      <c r="E23" s="144" t="s">
        <v>62</v>
      </c>
      <c r="F23" s="144" t="s">
        <v>62</v>
      </c>
      <c r="G23" s="145">
        <v>1</v>
      </c>
      <c r="H23" s="146" t="s">
        <v>163</v>
      </c>
      <c r="I23" s="147" t="s">
        <v>205</v>
      </c>
      <c r="J23" s="29" t="s">
        <v>206</v>
      </c>
      <c r="K23" s="148" t="s">
        <v>204</v>
      </c>
      <c r="L23" s="149" t="s">
        <v>204</v>
      </c>
      <c r="M23" s="150">
        <v>1</v>
      </c>
      <c r="N23" s="110">
        <v>0.5</v>
      </c>
      <c r="O23" s="111">
        <v>0.5</v>
      </c>
      <c r="P23" s="60">
        <f t="shared" si="15"/>
        <v>1</v>
      </c>
      <c r="Q23" s="61" t="str">
        <f t="shared" si="17"/>
        <v>CUMPLE</v>
      </c>
      <c r="R23" s="62">
        <f t="shared" si="2"/>
        <v>0.5</v>
      </c>
      <c r="S23" s="63">
        <f t="shared" si="3"/>
        <v>0</v>
      </c>
      <c r="T23" s="110">
        <v>0.5</v>
      </c>
      <c r="U23" s="111">
        <v>0.5</v>
      </c>
      <c r="V23" s="60">
        <f t="shared" si="4"/>
        <v>1</v>
      </c>
      <c r="W23" s="61" t="str">
        <f t="shared" si="16"/>
        <v>CUMPLE</v>
      </c>
      <c r="X23" s="62">
        <f t="shared" si="5"/>
        <v>0.5</v>
      </c>
      <c r="Y23" s="64">
        <f t="shared" si="6"/>
        <v>0</v>
      </c>
      <c r="Z23" s="110">
        <v>0</v>
      </c>
      <c r="AA23" s="111"/>
      <c r="AB23" s="60" t="str">
        <f t="shared" si="7"/>
        <v>N/A</v>
      </c>
      <c r="AC23" s="61" t="str">
        <f t="shared" si="8"/>
        <v>N/A</v>
      </c>
      <c r="AD23" s="62">
        <f t="shared" si="9"/>
        <v>0</v>
      </c>
      <c r="AE23" s="64">
        <f t="shared" si="10"/>
        <v>0</v>
      </c>
      <c r="AF23" s="110">
        <v>0</v>
      </c>
      <c r="AG23" s="111"/>
      <c r="AH23" s="60" t="str">
        <f t="shared" si="11"/>
        <v>N/A</v>
      </c>
      <c r="AI23" s="61" t="str">
        <f t="shared" si="12"/>
        <v>N/A</v>
      </c>
      <c r="AJ23" s="62">
        <f t="shared" si="13"/>
        <v>0</v>
      </c>
      <c r="AK23" s="64">
        <f t="shared" si="14"/>
        <v>0</v>
      </c>
      <c r="AL23" s="151">
        <f>IF(O23=0,0,P23)/2</f>
        <v>0.5</v>
      </c>
      <c r="AM23" s="152">
        <f>IF(U23=0,0,V23)/2</f>
        <v>0.5</v>
      </c>
      <c r="AN23" s="153" t="s">
        <v>220</v>
      </c>
      <c r="AO23" s="154" t="s">
        <v>220</v>
      </c>
      <c r="AP23" s="87">
        <f t="shared" si="18"/>
        <v>1</v>
      </c>
      <c r="AQ23" s="69">
        <f t="shared" si="0"/>
        <v>0</v>
      </c>
      <c r="AR23" s="88">
        <f t="shared" si="1"/>
        <v>1</v>
      </c>
      <c r="AS23" s="155" t="s">
        <v>239</v>
      </c>
      <c r="AT23" s="89" t="s">
        <v>268</v>
      </c>
      <c r="AU23" s="72"/>
      <c r="AV23" s="73">
        <v>11</v>
      </c>
      <c r="AW23" s="296"/>
    </row>
    <row r="24" spans="1:49" s="4" customFormat="1" ht="134.25" customHeight="1" x14ac:dyDescent="0.25">
      <c r="A24" s="399"/>
      <c r="B24" s="402"/>
      <c r="C24" s="405"/>
      <c r="D24" s="143" t="s">
        <v>178</v>
      </c>
      <c r="E24" s="156" t="s">
        <v>64</v>
      </c>
      <c r="F24" s="157" t="s">
        <v>65</v>
      </c>
      <c r="G24" s="158" t="s">
        <v>66</v>
      </c>
      <c r="H24" s="159" t="s">
        <v>163</v>
      </c>
      <c r="I24" s="102" t="s">
        <v>204</v>
      </c>
      <c r="J24" s="55">
        <v>0.2</v>
      </c>
      <c r="K24" s="55">
        <v>0.5</v>
      </c>
      <c r="L24" s="56">
        <v>0.7</v>
      </c>
      <c r="M24" s="160">
        <v>0.7</v>
      </c>
      <c r="N24" s="105">
        <v>0</v>
      </c>
      <c r="O24" s="59">
        <v>0</v>
      </c>
      <c r="P24" s="60" t="str">
        <f t="shared" si="15"/>
        <v>N/A</v>
      </c>
      <c r="Q24" s="61" t="str">
        <f t="shared" si="17"/>
        <v>N/A</v>
      </c>
      <c r="R24" s="62">
        <f t="shared" si="2"/>
        <v>0</v>
      </c>
      <c r="S24" s="63">
        <f t="shared" si="3"/>
        <v>0</v>
      </c>
      <c r="T24" s="58">
        <v>0.2</v>
      </c>
      <c r="U24" s="59">
        <v>0</v>
      </c>
      <c r="V24" s="60">
        <f t="shared" si="4"/>
        <v>0</v>
      </c>
      <c r="W24" s="61" t="str">
        <f t="shared" si="16"/>
        <v>SIN AVANCE</v>
      </c>
      <c r="X24" s="62">
        <f t="shared" si="5"/>
        <v>0</v>
      </c>
      <c r="Y24" s="64">
        <f t="shared" si="6"/>
        <v>-0.2</v>
      </c>
      <c r="Z24" s="58">
        <v>0.5</v>
      </c>
      <c r="AA24" s="59"/>
      <c r="AB24" s="60">
        <f t="shared" si="7"/>
        <v>0</v>
      </c>
      <c r="AC24" s="61" t="str">
        <f t="shared" si="8"/>
        <v>SIN AVANCE</v>
      </c>
      <c r="AD24" s="62">
        <f t="shared" si="9"/>
        <v>0</v>
      </c>
      <c r="AE24" s="64">
        <f t="shared" si="10"/>
        <v>-0.5</v>
      </c>
      <c r="AF24" s="58">
        <v>0.7</v>
      </c>
      <c r="AG24" s="59"/>
      <c r="AH24" s="60">
        <f t="shared" si="11"/>
        <v>0</v>
      </c>
      <c r="AI24" s="61" t="str">
        <f t="shared" si="12"/>
        <v>SIN AVANCE</v>
      </c>
      <c r="AJ24" s="62">
        <f t="shared" si="13"/>
        <v>0</v>
      </c>
      <c r="AK24" s="64">
        <f t="shared" si="14"/>
        <v>-0.7</v>
      </c>
      <c r="AL24" s="65">
        <f>IF(O24=0,0,O24)</f>
        <v>0</v>
      </c>
      <c r="AM24" s="66">
        <f>IF(U24=0,0,U24-N24)</f>
        <v>0</v>
      </c>
      <c r="AN24" s="66">
        <f>IF(AA24=0,0,AA24-T24)</f>
        <v>0</v>
      </c>
      <c r="AO24" s="67">
        <f>IF(AG24=0,0,AG24-Z24)</f>
        <v>0</v>
      </c>
      <c r="AP24" s="134">
        <f t="shared" si="18"/>
        <v>0</v>
      </c>
      <c r="AQ24" s="69">
        <f t="shared" si="0"/>
        <v>0.7</v>
      </c>
      <c r="AR24" s="62">
        <f t="shared" si="1"/>
        <v>0</v>
      </c>
      <c r="AS24" s="70" t="s">
        <v>223</v>
      </c>
      <c r="AT24" s="89" t="s">
        <v>246</v>
      </c>
      <c r="AU24" s="72"/>
      <c r="AV24" s="73">
        <v>12</v>
      </c>
      <c r="AW24" s="296"/>
    </row>
    <row r="25" spans="1:49" s="4" customFormat="1" ht="185.25" customHeight="1" thickBot="1" x14ac:dyDescent="0.3">
      <c r="A25" s="399"/>
      <c r="B25" s="403"/>
      <c r="C25" s="406"/>
      <c r="D25" s="161" t="s">
        <v>179</v>
      </c>
      <c r="E25" s="162" t="s">
        <v>67</v>
      </c>
      <c r="F25" s="162" t="s">
        <v>68</v>
      </c>
      <c r="G25" s="163">
        <v>1</v>
      </c>
      <c r="H25" s="164" t="s">
        <v>163</v>
      </c>
      <c r="I25" s="133">
        <v>1</v>
      </c>
      <c r="J25" s="92" t="s">
        <v>204</v>
      </c>
      <c r="K25" s="92" t="s">
        <v>204</v>
      </c>
      <c r="L25" s="93" t="s">
        <v>204</v>
      </c>
      <c r="M25" s="94">
        <v>1</v>
      </c>
      <c r="N25" s="110">
        <v>1</v>
      </c>
      <c r="O25" s="111">
        <v>1</v>
      </c>
      <c r="P25" s="60">
        <f t="shared" si="15"/>
        <v>1</v>
      </c>
      <c r="Q25" s="61" t="str">
        <f t="shared" si="17"/>
        <v>CUMPLE</v>
      </c>
      <c r="R25" s="62">
        <f t="shared" si="2"/>
        <v>1</v>
      </c>
      <c r="S25" s="63">
        <f t="shared" si="3"/>
        <v>0</v>
      </c>
      <c r="T25" s="110">
        <v>0</v>
      </c>
      <c r="U25" s="111">
        <v>0</v>
      </c>
      <c r="V25" s="60" t="str">
        <f t="shared" si="4"/>
        <v>N/A</v>
      </c>
      <c r="W25" s="61" t="str">
        <f t="shared" si="16"/>
        <v>N/A</v>
      </c>
      <c r="X25" s="62">
        <f t="shared" si="5"/>
        <v>0</v>
      </c>
      <c r="Y25" s="64">
        <f t="shared" si="6"/>
        <v>0</v>
      </c>
      <c r="Z25" s="110">
        <v>0</v>
      </c>
      <c r="AA25" s="111"/>
      <c r="AB25" s="60" t="str">
        <f t="shared" si="7"/>
        <v>N/A</v>
      </c>
      <c r="AC25" s="61" t="str">
        <f t="shared" si="8"/>
        <v>N/A</v>
      </c>
      <c r="AD25" s="62">
        <f t="shared" si="9"/>
        <v>0</v>
      </c>
      <c r="AE25" s="64">
        <f t="shared" si="10"/>
        <v>0</v>
      </c>
      <c r="AF25" s="110">
        <v>0</v>
      </c>
      <c r="AG25" s="111"/>
      <c r="AH25" s="60" t="str">
        <f t="shared" si="11"/>
        <v>N/A</v>
      </c>
      <c r="AI25" s="61" t="str">
        <f t="shared" si="12"/>
        <v>N/A</v>
      </c>
      <c r="AJ25" s="62">
        <f t="shared" si="13"/>
        <v>0</v>
      </c>
      <c r="AK25" s="64">
        <f t="shared" si="14"/>
        <v>0</v>
      </c>
      <c r="AL25" s="84">
        <f>IF(O25=0,0,O25)</f>
        <v>1</v>
      </c>
      <c r="AM25" s="85">
        <f>IF(U25=0,0,U25)</f>
        <v>0</v>
      </c>
      <c r="AN25" s="85">
        <f>IF(AA25=0,0,AA25)</f>
        <v>0</v>
      </c>
      <c r="AO25" s="86">
        <f>IF(AG25=0,0,AG25)</f>
        <v>0</v>
      </c>
      <c r="AP25" s="134">
        <f t="shared" si="18"/>
        <v>1</v>
      </c>
      <c r="AQ25" s="69">
        <f t="shared" si="0"/>
        <v>0</v>
      </c>
      <c r="AR25" s="62">
        <f t="shared" si="1"/>
        <v>1</v>
      </c>
      <c r="AS25" s="155" t="s">
        <v>239</v>
      </c>
      <c r="AT25" s="71" t="s">
        <v>247</v>
      </c>
      <c r="AU25" s="72"/>
      <c r="AV25" s="73">
        <v>13</v>
      </c>
      <c r="AW25" s="296"/>
    </row>
    <row r="26" spans="1:49" s="4" customFormat="1" ht="180.75" thickBot="1" x14ac:dyDescent="0.3">
      <c r="A26" s="400"/>
      <c r="B26" s="165" t="s">
        <v>69</v>
      </c>
      <c r="C26" s="166" t="s">
        <v>70</v>
      </c>
      <c r="D26" s="167" t="s">
        <v>180</v>
      </c>
      <c r="E26" s="168" t="s">
        <v>71</v>
      </c>
      <c r="F26" s="169" t="s">
        <v>72</v>
      </c>
      <c r="G26" s="170">
        <v>3</v>
      </c>
      <c r="H26" s="171">
        <v>51</v>
      </c>
      <c r="I26" s="172">
        <v>2</v>
      </c>
      <c r="J26" s="173">
        <v>1</v>
      </c>
      <c r="K26" s="174" t="s">
        <v>204</v>
      </c>
      <c r="L26" s="175" t="s">
        <v>204</v>
      </c>
      <c r="M26" s="176">
        <v>3</v>
      </c>
      <c r="N26" s="110">
        <v>2</v>
      </c>
      <c r="O26" s="111">
        <v>2</v>
      </c>
      <c r="P26" s="60">
        <f t="shared" si="15"/>
        <v>1</v>
      </c>
      <c r="Q26" s="61" t="str">
        <f t="shared" si="17"/>
        <v>CUMPLE</v>
      </c>
      <c r="R26" s="62">
        <f t="shared" si="2"/>
        <v>0.66666666666666663</v>
      </c>
      <c r="S26" s="63">
        <f t="shared" si="3"/>
        <v>0</v>
      </c>
      <c r="T26" s="110">
        <v>1</v>
      </c>
      <c r="U26" s="111">
        <v>1</v>
      </c>
      <c r="V26" s="60">
        <f t="shared" si="4"/>
        <v>1</v>
      </c>
      <c r="W26" s="61" t="str">
        <f t="shared" si="16"/>
        <v>CUMPLE</v>
      </c>
      <c r="X26" s="62">
        <f t="shared" si="5"/>
        <v>0.33333333333333331</v>
      </c>
      <c r="Y26" s="64">
        <f t="shared" si="6"/>
        <v>0</v>
      </c>
      <c r="Z26" s="110">
        <v>0</v>
      </c>
      <c r="AA26" s="111"/>
      <c r="AB26" s="60" t="str">
        <f t="shared" si="7"/>
        <v>N/A</v>
      </c>
      <c r="AC26" s="61" t="str">
        <f t="shared" si="8"/>
        <v>N/A</v>
      </c>
      <c r="AD26" s="62">
        <f t="shared" si="9"/>
        <v>0</v>
      </c>
      <c r="AE26" s="64">
        <f t="shared" si="10"/>
        <v>0</v>
      </c>
      <c r="AF26" s="110">
        <v>0</v>
      </c>
      <c r="AG26" s="111"/>
      <c r="AH26" s="60" t="str">
        <f t="shared" si="11"/>
        <v>N/A</v>
      </c>
      <c r="AI26" s="61" t="str">
        <f t="shared" si="12"/>
        <v>N/A</v>
      </c>
      <c r="AJ26" s="62">
        <f t="shared" si="13"/>
        <v>0</v>
      </c>
      <c r="AK26" s="64">
        <f t="shared" si="14"/>
        <v>0</v>
      </c>
      <c r="AL26" s="84">
        <f>IF(O26=0,0,O26)</f>
        <v>2</v>
      </c>
      <c r="AM26" s="85">
        <f>IF(U26=0,0,U26)</f>
        <v>1</v>
      </c>
      <c r="AN26" s="85">
        <f>IF(AA26=0,0,AA26)</f>
        <v>0</v>
      </c>
      <c r="AO26" s="86">
        <f>IF(AG26=0,0,AG26)</f>
        <v>0</v>
      </c>
      <c r="AP26" s="87">
        <f t="shared" si="18"/>
        <v>3</v>
      </c>
      <c r="AQ26" s="69">
        <f t="shared" si="0"/>
        <v>0</v>
      </c>
      <c r="AR26" s="62">
        <f t="shared" si="1"/>
        <v>1</v>
      </c>
      <c r="AS26" s="155" t="s">
        <v>239</v>
      </c>
      <c r="AT26" s="89" t="s">
        <v>248</v>
      </c>
      <c r="AU26" s="72"/>
      <c r="AV26" s="73">
        <v>14</v>
      </c>
      <c r="AW26" s="296"/>
    </row>
    <row r="27" spans="1:49" s="4" customFormat="1" ht="189" customHeight="1" thickBot="1" x14ac:dyDescent="0.3">
      <c r="A27" s="407" t="s">
        <v>73</v>
      </c>
      <c r="B27" s="177" t="s">
        <v>74</v>
      </c>
      <c r="C27" s="178" t="s">
        <v>75</v>
      </c>
      <c r="D27" s="179" t="s">
        <v>181</v>
      </c>
      <c r="E27" s="180" t="s">
        <v>76</v>
      </c>
      <c r="F27" s="180" t="s">
        <v>77</v>
      </c>
      <c r="G27" s="181" t="s">
        <v>38</v>
      </c>
      <c r="H27" s="182" t="s">
        <v>163</v>
      </c>
      <c r="I27" s="183" t="s">
        <v>204</v>
      </c>
      <c r="J27" s="184">
        <v>0.9</v>
      </c>
      <c r="K27" s="184">
        <v>0.9</v>
      </c>
      <c r="L27" s="185">
        <v>0.9</v>
      </c>
      <c r="M27" s="186">
        <v>0.9</v>
      </c>
      <c r="N27" s="105">
        <v>0</v>
      </c>
      <c r="O27" s="59">
        <v>0</v>
      </c>
      <c r="P27" s="60" t="str">
        <f t="shared" si="15"/>
        <v>N/A</v>
      </c>
      <c r="Q27" s="61" t="str">
        <f t="shared" si="17"/>
        <v>N/A</v>
      </c>
      <c r="R27" s="62">
        <f t="shared" si="2"/>
        <v>0</v>
      </c>
      <c r="S27" s="63">
        <f t="shared" si="3"/>
        <v>0</v>
      </c>
      <c r="T27" s="58">
        <v>1</v>
      </c>
      <c r="U27" s="59">
        <v>1</v>
      </c>
      <c r="V27" s="60">
        <f t="shared" si="4"/>
        <v>1</v>
      </c>
      <c r="W27" s="61" t="str">
        <f t="shared" si="16"/>
        <v>CUMPLE</v>
      </c>
      <c r="X27" s="62">
        <f t="shared" si="5"/>
        <v>1.1111111111111112</v>
      </c>
      <c r="Y27" s="64">
        <f t="shared" si="6"/>
        <v>0</v>
      </c>
      <c r="Z27" s="58">
        <v>0.9</v>
      </c>
      <c r="AA27" s="59"/>
      <c r="AB27" s="60">
        <f t="shared" si="7"/>
        <v>0</v>
      </c>
      <c r="AC27" s="61" t="str">
        <f t="shared" si="8"/>
        <v>SIN AVANCE</v>
      </c>
      <c r="AD27" s="62">
        <f t="shared" si="9"/>
        <v>0</v>
      </c>
      <c r="AE27" s="64">
        <f t="shared" si="10"/>
        <v>-0.9</v>
      </c>
      <c r="AF27" s="58">
        <v>0.9</v>
      </c>
      <c r="AG27" s="59"/>
      <c r="AH27" s="60">
        <f t="shared" si="11"/>
        <v>0</v>
      </c>
      <c r="AI27" s="61" t="str">
        <f t="shared" si="12"/>
        <v>SIN AVANCE</v>
      </c>
      <c r="AJ27" s="62">
        <f t="shared" si="13"/>
        <v>0</v>
      </c>
      <c r="AK27" s="64">
        <f t="shared" si="14"/>
        <v>-0.9</v>
      </c>
      <c r="AL27" s="65" t="s">
        <v>220</v>
      </c>
      <c r="AM27" s="66">
        <f>IF(U27=0,0,V27)*30%</f>
        <v>0.3</v>
      </c>
      <c r="AN27" s="66">
        <f>IF(AA27=0,0,AB27)*30%</f>
        <v>0</v>
      </c>
      <c r="AO27" s="67">
        <f>IF(AG27=0,0,AH27)*30%</f>
        <v>0</v>
      </c>
      <c r="AP27" s="68">
        <f t="shared" ref="AP27:AP28" si="19">SUM(AL27:AO27)</f>
        <v>0.3</v>
      </c>
      <c r="AQ27" s="69">
        <f t="shared" ref="AQ27:AQ28" si="20">M27-AP27</f>
        <v>0.60000000000000009</v>
      </c>
      <c r="AR27" s="62">
        <f t="shared" ref="AR27:AR28" si="21">AP27/M27</f>
        <v>0.33333333333333331</v>
      </c>
      <c r="AS27" s="70" t="s">
        <v>223</v>
      </c>
      <c r="AT27" s="89" t="s">
        <v>249</v>
      </c>
      <c r="AU27" s="72"/>
      <c r="AV27" s="73">
        <v>15</v>
      </c>
      <c r="AW27" s="296"/>
    </row>
    <row r="28" spans="1:49" s="4" customFormat="1" ht="183" customHeight="1" x14ac:dyDescent="0.25">
      <c r="A28" s="408"/>
      <c r="B28" s="410" t="s">
        <v>78</v>
      </c>
      <c r="C28" s="413" t="s">
        <v>79</v>
      </c>
      <c r="D28" s="187" t="s">
        <v>182</v>
      </c>
      <c r="E28" s="188" t="s">
        <v>80</v>
      </c>
      <c r="F28" s="188" t="s">
        <v>81</v>
      </c>
      <c r="G28" s="189">
        <v>1</v>
      </c>
      <c r="H28" s="190" t="s">
        <v>82</v>
      </c>
      <c r="I28" s="109">
        <v>1</v>
      </c>
      <c r="J28" s="91">
        <v>1</v>
      </c>
      <c r="K28" s="91">
        <v>1</v>
      </c>
      <c r="L28" s="125">
        <v>1</v>
      </c>
      <c r="M28" s="94">
        <v>1</v>
      </c>
      <c r="N28" s="110">
        <v>1</v>
      </c>
      <c r="O28" s="111">
        <v>1</v>
      </c>
      <c r="P28" s="60">
        <f t="shared" si="15"/>
        <v>1</v>
      </c>
      <c r="Q28" s="61" t="str">
        <f t="shared" si="17"/>
        <v>CUMPLE</v>
      </c>
      <c r="R28" s="62">
        <f t="shared" si="2"/>
        <v>1</v>
      </c>
      <c r="S28" s="63">
        <f t="shared" si="3"/>
        <v>0</v>
      </c>
      <c r="T28" s="110">
        <v>1</v>
      </c>
      <c r="U28" s="111">
        <v>0.5</v>
      </c>
      <c r="V28" s="60">
        <f t="shared" si="4"/>
        <v>0.5</v>
      </c>
      <c r="W28" s="61" t="str">
        <f t="shared" si="16"/>
        <v>EN EJECUCIÓN</v>
      </c>
      <c r="X28" s="62">
        <f t="shared" si="5"/>
        <v>0.5</v>
      </c>
      <c r="Y28" s="64">
        <f t="shared" si="6"/>
        <v>-0.5</v>
      </c>
      <c r="Z28" s="110">
        <v>1</v>
      </c>
      <c r="AA28" s="111"/>
      <c r="AB28" s="60">
        <f t="shared" si="7"/>
        <v>0</v>
      </c>
      <c r="AC28" s="61" t="str">
        <f t="shared" si="8"/>
        <v>SIN AVANCE</v>
      </c>
      <c r="AD28" s="62">
        <f t="shared" si="9"/>
        <v>0</v>
      </c>
      <c r="AE28" s="64">
        <f t="shared" si="10"/>
        <v>-1</v>
      </c>
      <c r="AF28" s="110">
        <v>1</v>
      </c>
      <c r="AG28" s="111"/>
      <c r="AH28" s="60">
        <f t="shared" si="11"/>
        <v>0</v>
      </c>
      <c r="AI28" s="61" t="str">
        <f t="shared" si="12"/>
        <v>SIN AVANCE</v>
      </c>
      <c r="AJ28" s="62">
        <f t="shared" si="13"/>
        <v>0</v>
      </c>
      <c r="AK28" s="64">
        <f t="shared" si="14"/>
        <v>-1</v>
      </c>
      <c r="AL28" s="126">
        <f>IF(O28=0,0,P28)*25%</f>
        <v>0.25</v>
      </c>
      <c r="AM28" s="127">
        <f>IF(U28=0,0,V28)*25%</f>
        <v>0.125</v>
      </c>
      <c r="AN28" s="127">
        <f>IF(AA28=0,0,AB28)*25%</f>
        <v>0</v>
      </c>
      <c r="AO28" s="128">
        <f>IF(AG28=0,0,AH28)*25%</f>
        <v>0</v>
      </c>
      <c r="AP28" s="68">
        <f t="shared" si="19"/>
        <v>0.375</v>
      </c>
      <c r="AQ28" s="129">
        <f t="shared" si="20"/>
        <v>0.625</v>
      </c>
      <c r="AR28" s="62">
        <f t="shared" si="21"/>
        <v>0.375</v>
      </c>
      <c r="AS28" s="70" t="s">
        <v>223</v>
      </c>
      <c r="AT28" s="89" t="s">
        <v>250</v>
      </c>
      <c r="AU28" s="72"/>
      <c r="AV28" s="73">
        <v>16</v>
      </c>
      <c r="AW28" s="296"/>
    </row>
    <row r="29" spans="1:49" s="4" customFormat="1" ht="177" customHeight="1" x14ac:dyDescent="0.25">
      <c r="A29" s="408"/>
      <c r="B29" s="411"/>
      <c r="C29" s="413"/>
      <c r="D29" s="187" t="s">
        <v>183</v>
      </c>
      <c r="E29" s="188" t="s">
        <v>83</v>
      </c>
      <c r="F29" s="188" t="s">
        <v>84</v>
      </c>
      <c r="G29" s="191" t="s">
        <v>38</v>
      </c>
      <c r="H29" s="190" t="s">
        <v>85</v>
      </c>
      <c r="I29" s="117" t="s">
        <v>204</v>
      </c>
      <c r="J29" s="103">
        <v>0.9</v>
      </c>
      <c r="K29" s="103">
        <v>0.9</v>
      </c>
      <c r="L29" s="104">
        <v>0.9</v>
      </c>
      <c r="M29" s="160">
        <v>0.9</v>
      </c>
      <c r="N29" s="105">
        <v>0</v>
      </c>
      <c r="O29" s="59">
        <v>0</v>
      </c>
      <c r="P29" s="60" t="str">
        <f t="shared" si="15"/>
        <v>N/A</v>
      </c>
      <c r="Q29" s="61" t="str">
        <f t="shared" si="17"/>
        <v>N/A</v>
      </c>
      <c r="R29" s="62">
        <f t="shared" si="2"/>
        <v>0</v>
      </c>
      <c r="S29" s="63">
        <f t="shared" si="3"/>
        <v>0</v>
      </c>
      <c r="T29" s="58">
        <v>0.9</v>
      </c>
      <c r="U29" s="59"/>
      <c r="V29" s="60">
        <f t="shared" si="4"/>
        <v>0</v>
      </c>
      <c r="W29" s="61" t="str">
        <f t="shared" si="16"/>
        <v>SIN AVANCE</v>
      </c>
      <c r="X29" s="62">
        <f t="shared" si="5"/>
        <v>0</v>
      </c>
      <c r="Y29" s="64">
        <f t="shared" si="6"/>
        <v>-0.9</v>
      </c>
      <c r="Z29" s="58">
        <v>0.9</v>
      </c>
      <c r="AA29" s="59"/>
      <c r="AB29" s="60">
        <f t="shared" si="7"/>
        <v>0</v>
      </c>
      <c r="AC29" s="61" t="str">
        <f t="shared" si="8"/>
        <v>SIN AVANCE</v>
      </c>
      <c r="AD29" s="62">
        <f t="shared" si="9"/>
        <v>0</v>
      </c>
      <c r="AE29" s="64">
        <f t="shared" si="10"/>
        <v>-0.9</v>
      </c>
      <c r="AF29" s="58">
        <v>0.9</v>
      </c>
      <c r="AG29" s="59"/>
      <c r="AH29" s="60">
        <f t="shared" si="11"/>
        <v>0</v>
      </c>
      <c r="AI29" s="61" t="str">
        <f t="shared" si="12"/>
        <v>SIN AVANCE</v>
      </c>
      <c r="AJ29" s="62">
        <f t="shared" si="13"/>
        <v>0</v>
      </c>
      <c r="AK29" s="64">
        <f t="shared" si="14"/>
        <v>-0.9</v>
      </c>
      <c r="AL29" s="65" t="s">
        <v>220</v>
      </c>
      <c r="AM29" s="66">
        <f>IF(U29=0,0,V29)*30%</f>
        <v>0</v>
      </c>
      <c r="AN29" s="66">
        <f>IF(AA29=0,0,AB29)*30%</f>
        <v>0</v>
      </c>
      <c r="AO29" s="67">
        <f>IF(AG29=0,0,AH29)*30%</f>
        <v>0</v>
      </c>
      <c r="AP29" s="68">
        <f t="shared" ref="AP29:AP30" si="22">SUM(AL29:AO29)</f>
        <v>0</v>
      </c>
      <c r="AQ29" s="69">
        <f t="shared" ref="AQ29:AQ30" si="23">M29-AP29</f>
        <v>0.9</v>
      </c>
      <c r="AR29" s="62">
        <f t="shared" ref="AR29:AR30" si="24">AP29/M29</f>
        <v>0</v>
      </c>
      <c r="AS29" s="70" t="s">
        <v>223</v>
      </c>
      <c r="AT29" s="89" t="s">
        <v>246</v>
      </c>
      <c r="AU29" s="72"/>
      <c r="AV29" s="73">
        <v>17</v>
      </c>
      <c r="AW29" s="296"/>
    </row>
    <row r="30" spans="1:49" s="4" customFormat="1" ht="171.75" customHeight="1" x14ac:dyDescent="0.25">
      <c r="A30" s="408"/>
      <c r="B30" s="411"/>
      <c r="C30" s="413" t="s">
        <v>86</v>
      </c>
      <c r="D30" s="187" t="s">
        <v>184</v>
      </c>
      <c r="E30" s="188" t="s">
        <v>87</v>
      </c>
      <c r="F30" s="188" t="s">
        <v>88</v>
      </c>
      <c r="G30" s="189">
        <v>1</v>
      </c>
      <c r="H30" s="192" t="s">
        <v>163</v>
      </c>
      <c r="I30" s="109">
        <v>1</v>
      </c>
      <c r="J30" s="92" t="s">
        <v>204</v>
      </c>
      <c r="K30" s="92" t="s">
        <v>204</v>
      </c>
      <c r="L30" s="93" t="s">
        <v>204</v>
      </c>
      <c r="M30" s="94">
        <v>1</v>
      </c>
      <c r="N30" s="110">
        <v>1</v>
      </c>
      <c r="O30" s="111">
        <v>1</v>
      </c>
      <c r="P30" s="60">
        <f t="shared" si="15"/>
        <v>1</v>
      </c>
      <c r="Q30" s="61" t="str">
        <f t="shared" si="17"/>
        <v>CUMPLE</v>
      </c>
      <c r="R30" s="62">
        <f t="shared" si="2"/>
        <v>1</v>
      </c>
      <c r="S30" s="63">
        <f t="shared" si="3"/>
        <v>0</v>
      </c>
      <c r="T30" s="110">
        <v>0</v>
      </c>
      <c r="U30" s="111">
        <v>0</v>
      </c>
      <c r="V30" s="60" t="str">
        <f t="shared" si="4"/>
        <v>N/A</v>
      </c>
      <c r="W30" s="61" t="str">
        <f t="shared" si="16"/>
        <v>N/A</v>
      </c>
      <c r="X30" s="62">
        <f t="shared" si="5"/>
        <v>0</v>
      </c>
      <c r="Y30" s="64">
        <f t="shared" si="6"/>
        <v>0</v>
      </c>
      <c r="Z30" s="110">
        <v>0</v>
      </c>
      <c r="AA30" s="111"/>
      <c r="AB30" s="60" t="str">
        <f t="shared" si="7"/>
        <v>N/A</v>
      </c>
      <c r="AC30" s="61" t="str">
        <f t="shared" si="8"/>
        <v>N/A</v>
      </c>
      <c r="AD30" s="62">
        <f t="shared" si="9"/>
        <v>0</v>
      </c>
      <c r="AE30" s="64">
        <f t="shared" si="10"/>
        <v>0</v>
      </c>
      <c r="AF30" s="110">
        <v>0</v>
      </c>
      <c r="AG30" s="111"/>
      <c r="AH30" s="60" t="str">
        <f t="shared" si="11"/>
        <v>N/A</v>
      </c>
      <c r="AI30" s="61" t="str">
        <f t="shared" si="12"/>
        <v>N/A</v>
      </c>
      <c r="AJ30" s="62">
        <f t="shared" si="13"/>
        <v>0</v>
      </c>
      <c r="AK30" s="64">
        <f t="shared" si="14"/>
        <v>0</v>
      </c>
      <c r="AL30" s="84">
        <f>IF(O30=0,0,O30)</f>
        <v>1</v>
      </c>
      <c r="AM30" s="85">
        <f>IF(U30=0,0,U30)</f>
        <v>0</v>
      </c>
      <c r="AN30" s="85">
        <f>IF(AA30=0,0,AA30)</f>
        <v>0</v>
      </c>
      <c r="AO30" s="86">
        <f>IF(AG30=0,0,AG30)</f>
        <v>0</v>
      </c>
      <c r="AP30" s="134">
        <f t="shared" si="22"/>
        <v>1</v>
      </c>
      <c r="AQ30" s="69">
        <f t="shared" si="23"/>
        <v>0</v>
      </c>
      <c r="AR30" s="62">
        <f t="shared" si="24"/>
        <v>1</v>
      </c>
      <c r="AS30" s="155" t="s">
        <v>239</v>
      </c>
      <c r="AT30" s="89" t="s">
        <v>251</v>
      </c>
      <c r="AU30" s="72"/>
      <c r="AV30" s="73">
        <v>18</v>
      </c>
      <c r="AW30" s="296"/>
    </row>
    <row r="31" spans="1:49" s="4" customFormat="1" ht="170.25" customHeight="1" thickBot="1" x14ac:dyDescent="0.3">
      <c r="A31" s="409"/>
      <c r="B31" s="412"/>
      <c r="C31" s="414"/>
      <c r="D31" s="193" t="s">
        <v>185</v>
      </c>
      <c r="E31" s="194" t="s">
        <v>89</v>
      </c>
      <c r="F31" s="194" t="s">
        <v>90</v>
      </c>
      <c r="G31" s="195" t="s">
        <v>38</v>
      </c>
      <c r="H31" s="196" t="s">
        <v>91</v>
      </c>
      <c r="I31" s="197" t="s">
        <v>204</v>
      </c>
      <c r="J31" s="140">
        <v>0.9</v>
      </c>
      <c r="K31" s="140">
        <v>0.9</v>
      </c>
      <c r="L31" s="141">
        <v>0.9</v>
      </c>
      <c r="M31" s="198">
        <v>0.9</v>
      </c>
      <c r="N31" s="199">
        <v>0</v>
      </c>
      <c r="O31" s="59">
        <v>0</v>
      </c>
      <c r="P31" s="60" t="str">
        <f t="shared" si="15"/>
        <v>N/A</v>
      </c>
      <c r="Q31" s="61" t="str">
        <f t="shared" si="17"/>
        <v>N/A</v>
      </c>
      <c r="R31" s="62">
        <f t="shared" si="2"/>
        <v>0</v>
      </c>
      <c r="S31" s="63">
        <f t="shared" si="3"/>
        <v>0</v>
      </c>
      <c r="T31" s="58">
        <v>0.9</v>
      </c>
      <c r="U31" s="59">
        <v>0.7</v>
      </c>
      <c r="V31" s="60">
        <f t="shared" si="4"/>
        <v>0.77777777777777768</v>
      </c>
      <c r="W31" s="61" t="str">
        <f t="shared" si="16"/>
        <v>EN EJECUCIÓN</v>
      </c>
      <c r="X31" s="62">
        <f t="shared" si="5"/>
        <v>0.77777777777777768</v>
      </c>
      <c r="Y31" s="64">
        <f t="shared" si="6"/>
        <v>-0.20000000000000007</v>
      </c>
      <c r="Z31" s="58">
        <v>0.9</v>
      </c>
      <c r="AA31" s="59"/>
      <c r="AB31" s="60">
        <f t="shared" si="7"/>
        <v>0</v>
      </c>
      <c r="AC31" s="61" t="str">
        <f t="shared" si="8"/>
        <v>SIN AVANCE</v>
      </c>
      <c r="AD31" s="62">
        <f t="shared" si="9"/>
        <v>0</v>
      </c>
      <c r="AE31" s="64">
        <f t="shared" si="10"/>
        <v>-0.9</v>
      </c>
      <c r="AF31" s="58">
        <v>0.9</v>
      </c>
      <c r="AG31" s="59"/>
      <c r="AH31" s="60">
        <f t="shared" si="11"/>
        <v>0</v>
      </c>
      <c r="AI31" s="61" t="str">
        <f t="shared" si="12"/>
        <v>SIN AVANCE</v>
      </c>
      <c r="AJ31" s="62">
        <f t="shared" si="13"/>
        <v>0</v>
      </c>
      <c r="AK31" s="64">
        <f t="shared" si="14"/>
        <v>-0.9</v>
      </c>
      <c r="AL31" s="65" t="s">
        <v>220</v>
      </c>
      <c r="AM31" s="66">
        <f>IF(U31=0,0,V31)*30%</f>
        <v>0.23333333333333328</v>
      </c>
      <c r="AN31" s="66">
        <f>IF(AA31=0,0,AB31)*30%</f>
        <v>0</v>
      </c>
      <c r="AO31" s="67">
        <f>IF(AG31=0,0,AH31)*30%</f>
        <v>0</v>
      </c>
      <c r="AP31" s="68">
        <f t="shared" ref="AP31:AP32" si="25">SUM(AL31:AO31)</f>
        <v>0.23333333333333328</v>
      </c>
      <c r="AQ31" s="69">
        <f t="shared" ref="AQ31:AQ33" si="26">M31-AP31</f>
        <v>0.66666666666666674</v>
      </c>
      <c r="AR31" s="62">
        <f t="shared" ref="AR31:AR33" si="27">AP31/M31</f>
        <v>0.25925925925925919</v>
      </c>
      <c r="AS31" s="70" t="s">
        <v>223</v>
      </c>
      <c r="AT31" s="89" t="s">
        <v>252</v>
      </c>
      <c r="AU31" s="72"/>
      <c r="AV31" s="73">
        <v>19</v>
      </c>
      <c r="AW31" s="296"/>
    </row>
    <row r="32" spans="1:49" s="4" customFormat="1" ht="190.5" customHeight="1" x14ac:dyDescent="0.25">
      <c r="A32" s="417" t="s">
        <v>92</v>
      </c>
      <c r="B32" s="420" t="s">
        <v>93</v>
      </c>
      <c r="C32" s="422" t="s">
        <v>94</v>
      </c>
      <c r="D32" s="200" t="s">
        <v>186</v>
      </c>
      <c r="E32" s="201" t="s">
        <v>164</v>
      </c>
      <c r="F32" s="201" t="s">
        <v>95</v>
      </c>
      <c r="G32" s="202">
        <v>1</v>
      </c>
      <c r="H32" s="203" t="s">
        <v>96</v>
      </c>
      <c r="I32" s="204">
        <v>1</v>
      </c>
      <c r="J32" s="148" t="s">
        <v>204</v>
      </c>
      <c r="K32" s="148" t="s">
        <v>204</v>
      </c>
      <c r="L32" s="149" t="s">
        <v>204</v>
      </c>
      <c r="M32" s="150">
        <v>1</v>
      </c>
      <c r="N32" s="110">
        <v>1</v>
      </c>
      <c r="O32" s="111">
        <v>1</v>
      </c>
      <c r="P32" s="60">
        <f t="shared" si="15"/>
        <v>1</v>
      </c>
      <c r="Q32" s="61" t="str">
        <f t="shared" si="17"/>
        <v>CUMPLE</v>
      </c>
      <c r="R32" s="62">
        <f t="shared" si="2"/>
        <v>1</v>
      </c>
      <c r="S32" s="63">
        <f t="shared" si="3"/>
        <v>0</v>
      </c>
      <c r="T32" s="110">
        <v>0</v>
      </c>
      <c r="U32" s="111">
        <v>0</v>
      </c>
      <c r="V32" s="60" t="str">
        <f t="shared" si="4"/>
        <v>N/A</v>
      </c>
      <c r="W32" s="61" t="str">
        <f t="shared" si="16"/>
        <v>N/A</v>
      </c>
      <c r="X32" s="62">
        <f t="shared" si="5"/>
        <v>0</v>
      </c>
      <c r="Y32" s="64">
        <f t="shared" si="6"/>
        <v>0</v>
      </c>
      <c r="Z32" s="110">
        <v>0</v>
      </c>
      <c r="AA32" s="111"/>
      <c r="AB32" s="60" t="str">
        <f t="shared" si="7"/>
        <v>N/A</v>
      </c>
      <c r="AC32" s="61" t="str">
        <f t="shared" si="8"/>
        <v>N/A</v>
      </c>
      <c r="AD32" s="62">
        <f t="shared" si="9"/>
        <v>0</v>
      </c>
      <c r="AE32" s="64">
        <f t="shared" si="10"/>
        <v>0</v>
      </c>
      <c r="AF32" s="110">
        <v>0</v>
      </c>
      <c r="AG32" s="111"/>
      <c r="AH32" s="60" t="str">
        <f t="shared" si="11"/>
        <v>N/A</v>
      </c>
      <c r="AI32" s="61" t="str">
        <f t="shared" si="12"/>
        <v>N/A</v>
      </c>
      <c r="AJ32" s="62">
        <f t="shared" si="13"/>
        <v>0</v>
      </c>
      <c r="AK32" s="64">
        <f t="shared" si="14"/>
        <v>0</v>
      </c>
      <c r="AL32" s="84">
        <f>IF(O32=0,0,O32)</f>
        <v>1</v>
      </c>
      <c r="AM32" s="85">
        <f>IF(U32=0,0,U32)</f>
        <v>0</v>
      </c>
      <c r="AN32" s="85">
        <f>IF(AA32=0,0,AA32)</f>
        <v>0</v>
      </c>
      <c r="AO32" s="86">
        <f>IF(AG32=0,0,AG32)</f>
        <v>0</v>
      </c>
      <c r="AP32" s="134">
        <f t="shared" si="25"/>
        <v>1</v>
      </c>
      <c r="AQ32" s="69">
        <f t="shared" si="26"/>
        <v>0</v>
      </c>
      <c r="AR32" s="62">
        <f t="shared" si="27"/>
        <v>1</v>
      </c>
      <c r="AS32" s="155" t="s">
        <v>239</v>
      </c>
      <c r="AT32" s="89" t="s">
        <v>253</v>
      </c>
      <c r="AU32" s="72"/>
      <c r="AV32" s="73">
        <v>20</v>
      </c>
      <c r="AW32" s="296"/>
    </row>
    <row r="33" spans="1:49" s="4" customFormat="1" ht="238.5" customHeight="1" thickBot="1" x14ac:dyDescent="0.3">
      <c r="A33" s="418"/>
      <c r="B33" s="421"/>
      <c r="C33" s="423"/>
      <c r="D33" s="205" t="s">
        <v>187</v>
      </c>
      <c r="E33" s="206" t="s">
        <v>97</v>
      </c>
      <c r="F33" s="206" t="s">
        <v>98</v>
      </c>
      <c r="G33" s="207">
        <v>0.9</v>
      </c>
      <c r="H33" s="208" t="s">
        <v>99</v>
      </c>
      <c r="I33" s="209">
        <v>0.2</v>
      </c>
      <c r="J33" s="103">
        <v>0.3</v>
      </c>
      <c r="K33" s="103">
        <v>0.5</v>
      </c>
      <c r="L33" s="210">
        <v>0.9</v>
      </c>
      <c r="M33" s="160">
        <v>0.9</v>
      </c>
      <c r="N33" s="58">
        <v>0.2</v>
      </c>
      <c r="O33" s="59">
        <v>0.2</v>
      </c>
      <c r="P33" s="60">
        <f t="shared" si="15"/>
        <v>1</v>
      </c>
      <c r="Q33" s="61" t="str">
        <f t="shared" si="17"/>
        <v>CUMPLE</v>
      </c>
      <c r="R33" s="62">
        <f t="shared" si="2"/>
        <v>0.22222222222222224</v>
      </c>
      <c r="S33" s="63">
        <f t="shared" si="3"/>
        <v>0</v>
      </c>
      <c r="T33" s="58">
        <v>0.3</v>
      </c>
      <c r="U33" s="211">
        <v>0.42199999999999999</v>
      </c>
      <c r="V33" s="60">
        <f t="shared" si="4"/>
        <v>1.4066666666666667</v>
      </c>
      <c r="W33" s="61" t="str">
        <f t="shared" si="16"/>
        <v>CUMPLE</v>
      </c>
      <c r="X33" s="62">
        <f t="shared" si="5"/>
        <v>0.46888888888888886</v>
      </c>
      <c r="Y33" s="64">
        <f t="shared" si="6"/>
        <v>0.122</v>
      </c>
      <c r="Z33" s="58">
        <v>0.5</v>
      </c>
      <c r="AA33" s="59"/>
      <c r="AB33" s="60">
        <f t="shared" si="7"/>
        <v>0</v>
      </c>
      <c r="AC33" s="61" t="str">
        <f t="shared" si="8"/>
        <v>SIN AVANCE</v>
      </c>
      <c r="AD33" s="62">
        <f t="shared" si="9"/>
        <v>0</v>
      </c>
      <c r="AE33" s="64">
        <f t="shared" si="10"/>
        <v>-0.5</v>
      </c>
      <c r="AF33" s="58">
        <v>0.9</v>
      </c>
      <c r="AG33" s="59"/>
      <c r="AH33" s="60">
        <f t="shared" si="11"/>
        <v>0</v>
      </c>
      <c r="AI33" s="61" t="str">
        <f t="shared" si="12"/>
        <v>SIN AVANCE</v>
      </c>
      <c r="AJ33" s="62">
        <f t="shared" si="13"/>
        <v>0</v>
      </c>
      <c r="AK33" s="64">
        <f t="shared" si="14"/>
        <v>-0.9</v>
      </c>
      <c r="AL33" s="65">
        <f>IF(O33=0,0,O33)</f>
        <v>0.2</v>
      </c>
      <c r="AM33" s="66">
        <f>IF(U33=0,0,U33-N33)</f>
        <v>0.22199999999999998</v>
      </c>
      <c r="AN33" s="66">
        <f>IF(AA33=0,0,AA33-T33)</f>
        <v>0</v>
      </c>
      <c r="AO33" s="67">
        <f>IF(AG33=0,0,AG33-Z33)</f>
        <v>0</v>
      </c>
      <c r="AP33" s="134">
        <f>SUM(AL33:AO33)</f>
        <v>0.42199999999999999</v>
      </c>
      <c r="AQ33" s="69">
        <f t="shared" si="26"/>
        <v>0.47800000000000004</v>
      </c>
      <c r="AR33" s="62">
        <f t="shared" si="27"/>
        <v>0.46888888888888886</v>
      </c>
      <c r="AS33" s="70" t="s">
        <v>223</v>
      </c>
      <c r="AT33" s="89" t="s">
        <v>258</v>
      </c>
      <c r="AU33" s="72"/>
      <c r="AV33" s="73">
        <v>21</v>
      </c>
      <c r="AW33" s="296"/>
    </row>
    <row r="34" spans="1:49" s="4" customFormat="1" ht="199.5" customHeight="1" x14ac:dyDescent="0.25">
      <c r="A34" s="418"/>
      <c r="B34" s="424" t="s">
        <v>100</v>
      </c>
      <c r="C34" s="422" t="s">
        <v>101</v>
      </c>
      <c r="D34" s="200" t="s">
        <v>188</v>
      </c>
      <c r="E34" s="212" t="s">
        <v>102</v>
      </c>
      <c r="F34" s="212" t="s">
        <v>103</v>
      </c>
      <c r="G34" s="213">
        <v>1</v>
      </c>
      <c r="H34" s="214" t="s">
        <v>104</v>
      </c>
      <c r="I34" s="215">
        <v>1</v>
      </c>
      <c r="J34" s="92" t="s">
        <v>204</v>
      </c>
      <c r="K34" s="92" t="s">
        <v>204</v>
      </c>
      <c r="L34" s="93" t="s">
        <v>204</v>
      </c>
      <c r="M34" s="94">
        <v>1</v>
      </c>
      <c r="N34" s="110">
        <v>1</v>
      </c>
      <c r="O34" s="111">
        <v>1</v>
      </c>
      <c r="P34" s="60">
        <f t="shared" si="15"/>
        <v>1</v>
      </c>
      <c r="Q34" s="61" t="str">
        <f t="shared" si="17"/>
        <v>CUMPLE</v>
      </c>
      <c r="R34" s="62">
        <f t="shared" si="2"/>
        <v>1</v>
      </c>
      <c r="S34" s="63">
        <f t="shared" si="3"/>
        <v>0</v>
      </c>
      <c r="T34" s="110">
        <v>0</v>
      </c>
      <c r="U34" s="111">
        <v>0</v>
      </c>
      <c r="V34" s="60" t="str">
        <f t="shared" si="4"/>
        <v>N/A</v>
      </c>
      <c r="W34" s="61" t="str">
        <f t="shared" si="16"/>
        <v>N/A</v>
      </c>
      <c r="X34" s="62">
        <f t="shared" si="5"/>
        <v>0</v>
      </c>
      <c r="Y34" s="64">
        <f t="shared" si="6"/>
        <v>0</v>
      </c>
      <c r="Z34" s="110">
        <v>0</v>
      </c>
      <c r="AA34" s="111"/>
      <c r="AB34" s="60" t="str">
        <f t="shared" si="7"/>
        <v>N/A</v>
      </c>
      <c r="AC34" s="61" t="str">
        <f t="shared" si="8"/>
        <v>N/A</v>
      </c>
      <c r="AD34" s="62">
        <f t="shared" si="9"/>
        <v>0</v>
      </c>
      <c r="AE34" s="64">
        <f t="shared" si="10"/>
        <v>0</v>
      </c>
      <c r="AF34" s="110">
        <v>0</v>
      </c>
      <c r="AG34" s="111"/>
      <c r="AH34" s="60" t="str">
        <f t="shared" si="11"/>
        <v>N/A</v>
      </c>
      <c r="AI34" s="61" t="str">
        <f t="shared" si="12"/>
        <v>N/A</v>
      </c>
      <c r="AJ34" s="62">
        <f t="shared" si="13"/>
        <v>0</v>
      </c>
      <c r="AK34" s="64">
        <f t="shared" si="14"/>
        <v>0</v>
      </c>
      <c r="AL34" s="84">
        <f>IF(O34=0,0,O34)</f>
        <v>1</v>
      </c>
      <c r="AM34" s="85">
        <f>IF(U34=0,0,U34)</f>
        <v>0</v>
      </c>
      <c r="AN34" s="85">
        <f>IF(AA34=0,0,AA34)</f>
        <v>0</v>
      </c>
      <c r="AO34" s="86">
        <f>IF(AG34=0,0,AG34)</f>
        <v>0</v>
      </c>
      <c r="AP34" s="134">
        <f t="shared" ref="AP34:AP35" si="28">SUM(AL34:AO34)</f>
        <v>1</v>
      </c>
      <c r="AQ34" s="69">
        <f t="shared" ref="AQ34:AQ36" si="29">M34-AP34</f>
        <v>0</v>
      </c>
      <c r="AR34" s="62">
        <f t="shared" ref="AR34:AR36" si="30">AP34/M34</f>
        <v>1</v>
      </c>
      <c r="AS34" s="155" t="s">
        <v>239</v>
      </c>
      <c r="AT34" s="89" t="s">
        <v>259</v>
      </c>
      <c r="AU34" s="72"/>
      <c r="AV34" s="73">
        <v>22</v>
      </c>
      <c r="AW34" s="296"/>
    </row>
    <row r="35" spans="1:49" s="4" customFormat="1" ht="198.75" customHeight="1" x14ac:dyDescent="0.25">
      <c r="A35" s="418"/>
      <c r="B35" s="425"/>
      <c r="C35" s="427"/>
      <c r="D35" s="216" t="s">
        <v>189</v>
      </c>
      <c r="E35" s="217" t="s">
        <v>105</v>
      </c>
      <c r="F35" s="217" t="s">
        <v>106</v>
      </c>
      <c r="G35" s="218" t="s">
        <v>38</v>
      </c>
      <c r="H35" s="219" t="s">
        <v>63</v>
      </c>
      <c r="I35" s="117" t="s">
        <v>204</v>
      </c>
      <c r="J35" s="103">
        <v>0.9</v>
      </c>
      <c r="K35" s="103">
        <v>0.9</v>
      </c>
      <c r="L35" s="104">
        <v>0.9</v>
      </c>
      <c r="M35" s="160">
        <v>0.9</v>
      </c>
      <c r="N35" s="199">
        <v>0</v>
      </c>
      <c r="O35" s="59">
        <v>0</v>
      </c>
      <c r="P35" s="60" t="str">
        <f t="shared" si="15"/>
        <v>N/A</v>
      </c>
      <c r="Q35" s="61" t="str">
        <f t="shared" si="17"/>
        <v>N/A</v>
      </c>
      <c r="R35" s="62">
        <f t="shared" si="2"/>
        <v>0</v>
      </c>
      <c r="S35" s="63">
        <f t="shared" si="3"/>
        <v>0</v>
      </c>
      <c r="T35" s="58">
        <v>0.9</v>
      </c>
      <c r="U35" s="59">
        <v>0.45</v>
      </c>
      <c r="V35" s="60">
        <f t="shared" si="4"/>
        <v>0.5</v>
      </c>
      <c r="W35" s="61" t="str">
        <f t="shared" si="16"/>
        <v>EN EJECUCIÓN</v>
      </c>
      <c r="X35" s="62">
        <f t="shared" si="5"/>
        <v>0.5</v>
      </c>
      <c r="Y35" s="64">
        <f t="shared" si="6"/>
        <v>-0.45</v>
      </c>
      <c r="Z35" s="58">
        <v>0.9</v>
      </c>
      <c r="AA35" s="59"/>
      <c r="AB35" s="60">
        <f t="shared" si="7"/>
        <v>0</v>
      </c>
      <c r="AC35" s="61" t="str">
        <f t="shared" si="8"/>
        <v>SIN AVANCE</v>
      </c>
      <c r="AD35" s="62">
        <f t="shared" si="9"/>
        <v>0</v>
      </c>
      <c r="AE35" s="64">
        <f t="shared" si="10"/>
        <v>-0.9</v>
      </c>
      <c r="AF35" s="58">
        <v>0.9</v>
      </c>
      <c r="AG35" s="59"/>
      <c r="AH35" s="60">
        <f t="shared" si="11"/>
        <v>0</v>
      </c>
      <c r="AI35" s="61" t="str">
        <f t="shared" si="12"/>
        <v>SIN AVANCE</v>
      </c>
      <c r="AJ35" s="62">
        <f t="shared" si="13"/>
        <v>0</v>
      </c>
      <c r="AK35" s="64">
        <f t="shared" si="14"/>
        <v>-0.9</v>
      </c>
      <c r="AL35" s="65" t="s">
        <v>220</v>
      </c>
      <c r="AM35" s="66">
        <f>IF(U35=0,0,V35)*30%</f>
        <v>0.15</v>
      </c>
      <c r="AN35" s="66">
        <f>IF(AA35=0,0,AB35)*30%</f>
        <v>0</v>
      </c>
      <c r="AO35" s="67">
        <f>IF(AG35=0,0,AH35)*30%</f>
        <v>0</v>
      </c>
      <c r="AP35" s="68">
        <f t="shared" si="28"/>
        <v>0.15</v>
      </c>
      <c r="AQ35" s="69">
        <f t="shared" si="29"/>
        <v>0.75</v>
      </c>
      <c r="AR35" s="62">
        <f t="shared" si="30"/>
        <v>0.16666666666666666</v>
      </c>
      <c r="AS35" s="70" t="s">
        <v>223</v>
      </c>
      <c r="AT35" s="89" t="s">
        <v>254</v>
      </c>
      <c r="AU35" s="72"/>
      <c r="AV35" s="73">
        <v>23</v>
      </c>
      <c r="AW35" s="296"/>
    </row>
    <row r="36" spans="1:49" s="4" customFormat="1" ht="207" customHeight="1" thickBot="1" x14ac:dyDescent="0.3">
      <c r="A36" s="418"/>
      <c r="B36" s="426"/>
      <c r="C36" s="423"/>
      <c r="D36" s="205" t="s">
        <v>190</v>
      </c>
      <c r="E36" s="206" t="s">
        <v>107</v>
      </c>
      <c r="F36" s="220" t="s">
        <v>108</v>
      </c>
      <c r="G36" s="207" t="s">
        <v>109</v>
      </c>
      <c r="H36" s="221">
        <v>0.69</v>
      </c>
      <c r="I36" s="209">
        <v>0.65</v>
      </c>
      <c r="J36" s="103">
        <v>0.57999999999999996</v>
      </c>
      <c r="K36" s="103">
        <v>0.5</v>
      </c>
      <c r="L36" s="104">
        <v>0.4</v>
      </c>
      <c r="M36" s="160">
        <v>0.4</v>
      </c>
      <c r="N36" s="58">
        <v>0.65</v>
      </c>
      <c r="O36" s="211">
        <v>0.59099999999999997</v>
      </c>
      <c r="P36" s="60">
        <f t="shared" si="15"/>
        <v>0.90923076923076918</v>
      </c>
      <c r="Q36" s="61" t="str">
        <f t="shared" si="17"/>
        <v>PARCIALMENTE</v>
      </c>
      <c r="R36" s="62">
        <f t="shared" si="2"/>
        <v>1.4774999999999998</v>
      </c>
      <c r="S36" s="82">
        <f t="shared" si="3"/>
        <v>-5.9000000000000052E-2</v>
      </c>
      <c r="T36" s="58">
        <v>0.57999999999999996</v>
      </c>
      <c r="U36" s="211">
        <v>0.45600000000000002</v>
      </c>
      <c r="V36" s="60">
        <f t="shared" si="4"/>
        <v>0.78620689655172427</v>
      </c>
      <c r="W36" s="61" t="str">
        <f t="shared" si="16"/>
        <v>EN EJECUCIÓN</v>
      </c>
      <c r="X36" s="62">
        <f t="shared" si="5"/>
        <v>1.1399999999999999</v>
      </c>
      <c r="Y36" s="64">
        <f t="shared" si="6"/>
        <v>-0.12399999999999994</v>
      </c>
      <c r="Z36" s="58">
        <v>0.5</v>
      </c>
      <c r="AA36" s="59"/>
      <c r="AB36" s="60">
        <f t="shared" si="7"/>
        <v>0</v>
      </c>
      <c r="AC36" s="61" t="str">
        <f t="shared" si="8"/>
        <v>SIN AVANCE</v>
      </c>
      <c r="AD36" s="62">
        <f t="shared" si="9"/>
        <v>0</v>
      </c>
      <c r="AE36" s="64">
        <f t="shared" si="10"/>
        <v>-0.5</v>
      </c>
      <c r="AF36" s="58">
        <v>0.4</v>
      </c>
      <c r="AG36" s="59"/>
      <c r="AH36" s="60">
        <f t="shared" si="11"/>
        <v>0</v>
      </c>
      <c r="AI36" s="61" t="str">
        <f t="shared" si="12"/>
        <v>SIN AVANCE</v>
      </c>
      <c r="AJ36" s="62">
        <f t="shared" si="13"/>
        <v>0</v>
      </c>
      <c r="AK36" s="64">
        <f t="shared" si="14"/>
        <v>-0.4</v>
      </c>
      <c r="AL36" s="65">
        <f>IF(O36=0,0,O36-H36)</f>
        <v>-9.8999999999999977E-2</v>
      </c>
      <c r="AM36" s="66">
        <f>IF(U36=0,0,U36-N36)</f>
        <v>-0.19400000000000001</v>
      </c>
      <c r="AN36" s="66">
        <f>IF(AA36=0,0,AA36-T36)</f>
        <v>0</v>
      </c>
      <c r="AO36" s="67">
        <f>IF(AG36=0,0,AG36-Z36)</f>
        <v>0</v>
      </c>
      <c r="AP36" s="134">
        <f>SUM(AL36:AO36)+H36</f>
        <v>0.39699999999999996</v>
      </c>
      <c r="AQ36" s="69">
        <f t="shared" si="29"/>
        <v>3.0000000000000582E-3</v>
      </c>
      <c r="AR36" s="62">
        <f t="shared" si="30"/>
        <v>0.99249999999999983</v>
      </c>
      <c r="AS36" s="70" t="s">
        <v>223</v>
      </c>
      <c r="AT36" s="71" t="s">
        <v>255</v>
      </c>
      <c r="AU36" s="72"/>
      <c r="AV36" s="73">
        <v>24</v>
      </c>
      <c r="AW36" s="296"/>
    </row>
    <row r="37" spans="1:49" s="4" customFormat="1" ht="216.75" customHeight="1" thickBot="1" x14ac:dyDescent="0.3">
      <c r="A37" s="418"/>
      <c r="B37" s="222" t="s">
        <v>110</v>
      </c>
      <c r="C37" s="223" t="s">
        <v>111</v>
      </c>
      <c r="D37" s="224" t="s">
        <v>191</v>
      </c>
      <c r="E37" s="225" t="s">
        <v>112</v>
      </c>
      <c r="F37" s="225" t="s">
        <v>113</v>
      </c>
      <c r="G37" s="226" t="s">
        <v>38</v>
      </c>
      <c r="H37" s="227">
        <v>0.9</v>
      </c>
      <c r="I37" s="117" t="s">
        <v>204</v>
      </c>
      <c r="J37" s="103">
        <v>0.9</v>
      </c>
      <c r="K37" s="103">
        <v>0.9</v>
      </c>
      <c r="L37" s="104">
        <v>0.9</v>
      </c>
      <c r="M37" s="160">
        <v>0.9</v>
      </c>
      <c r="N37" s="105">
        <v>0</v>
      </c>
      <c r="O37" s="59">
        <v>0</v>
      </c>
      <c r="P37" s="60" t="str">
        <f t="shared" si="15"/>
        <v>N/A</v>
      </c>
      <c r="Q37" s="61" t="str">
        <f t="shared" si="17"/>
        <v>N/A</v>
      </c>
      <c r="R37" s="62">
        <f t="shared" si="2"/>
        <v>0</v>
      </c>
      <c r="S37" s="63">
        <f t="shared" si="3"/>
        <v>0</v>
      </c>
      <c r="T37" s="58">
        <v>0.9</v>
      </c>
      <c r="U37" s="59">
        <v>0.45</v>
      </c>
      <c r="V37" s="60">
        <f t="shared" si="4"/>
        <v>0.5</v>
      </c>
      <c r="W37" s="61" t="str">
        <f t="shared" si="16"/>
        <v>EN EJECUCIÓN</v>
      </c>
      <c r="X37" s="62">
        <f t="shared" si="5"/>
        <v>0.5</v>
      </c>
      <c r="Y37" s="64">
        <f t="shared" si="6"/>
        <v>-0.45</v>
      </c>
      <c r="Z37" s="58">
        <v>0.9</v>
      </c>
      <c r="AA37" s="59"/>
      <c r="AB37" s="60">
        <f t="shared" si="7"/>
        <v>0</v>
      </c>
      <c r="AC37" s="61" t="str">
        <f t="shared" si="8"/>
        <v>SIN AVANCE</v>
      </c>
      <c r="AD37" s="62">
        <f t="shared" si="9"/>
        <v>0</v>
      </c>
      <c r="AE37" s="64">
        <f t="shared" si="10"/>
        <v>-0.9</v>
      </c>
      <c r="AF37" s="58">
        <v>0.9</v>
      </c>
      <c r="AG37" s="59"/>
      <c r="AH37" s="60">
        <f t="shared" si="11"/>
        <v>0</v>
      </c>
      <c r="AI37" s="61" t="str">
        <f t="shared" si="12"/>
        <v>SIN AVANCE</v>
      </c>
      <c r="AJ37" s="62">
        <f t="shared" si="13"/>
        <v>0</v>
      </c>
      <c r="AK37" s="64">
        <f t="shared" si="14"/>
        <v>-0.9</v>
      </c>
      <c r="AL37" s="65" t="s">
        <v>220</v>
      </c>
      <c r="AM37" s="66">
        <f>IF(U37=0,0,V37)*30%</f>
        <v>0.15</v>
      </c>
      <c r="AN37" s="66">
        <f>IF(AA37=0,0,AB37)*30%</f>
        <v>0</v>
      </c>
      <c r="AO37" s="67">
        <f>IF(AG37=0,0,AH37)*30%</f>
        <v>0</v>
      </c>
      <c r="AP37" s="68">
        <f t="shared" ref="AP37:AP39" si="31">SUM(AL37:AO37)</f>
        <v>0.15</v>
      </c>
      <c r="AQ37" s="69">
        <f t="shared" ref="AQ37:AQ39" si="32">M37-AP37</f>
        <v>0.75</v>
      </c>
      <c r="AR37" s="62">
        <f t="shared" ref="AR37:AR39" si="33">AP37/M37</f>
        <v>0.16666666666666666</v>
      </c>
      <c r="AS37" s="70" t="s">
        <v>223</v>
      </c>
      <c r="AT37" s="89" t="s">
        <v>256</v>
      </c>
      <c r="AU37" s="72"/>
      <c r="AV37" s="73">
        <v>25</v>
      </c>
      <c r="AW37" s="296"/>
    </row>
    <row r="38" spans="1:49" s="4" customFormat="1" ht="263.25" customHeight="1" thickBot="1" x14ac:dyDescent="0.3">
      <c r="A38" s="418"/>
      <c r="B38" s="222" t="s">
        <v>114</v>
      </c>
      <c r="C38" s="223" t="s">
        <v>115</v>
      </c>
      <c r="D38" s="224" t="s">
        <v>192</v>
      </c>
      <c r="E38" s="228" t="s">
        <v>116</v>
      </c>
      <c r="F38" s="228" t="s">
        <v>117</v>
      </c>
      <c r="G38" s="229">
        <v>3</v>
      </c>
      <c r="H38" s="230" t="s">
        <v>118</v>
      </c>
      <c r="I38" s="215">
        <v>1</v>
      </c>
      <c r="J38" s="231">
        <v>2</v>
      </c>
      <c r="K38" s="92" t="s">
        <v>204</v>
      </c>
      <c r="L38" s="93" t="s">
        <v>204</v>
      </c>
      <c r="M38" s="94">
        <v>3</v>
      </c>
      <c r="N38" s="110">
        <v>1</v>
      </c>
      <c r="O38" s="111">
        <v>0</v>
      </c>
      <c r="P38" s="60">
        <f t="shared" si="15"/>
        <v>0</v>
      </c>
      <c r="Q38" s="61" t="str">
        <f t="shared" si="17"/>
        <v>NO CUMPLE</v>
      </c>
      <c r="R38" s="62">
        <f t="shared" si="2"/>
        <v>0</v>
      </c>
      <c r="S38" s="82">
        <f t="shared" si="3"/>
        <v>-1</v>
      </c>
      <c r="T38" s="110">
        <v>2</v>
      </c>
      <c r="U38" s="111">
        <v>3</v>
      </c>
      <c r="V38" s="60">
        <f t="shared" si="4"/>
        <v>1.5</v>
      </c>
      <c r="W38" s="61" t="str">
        <f t="shared" si="16"/>
        <v>CUMPLE</v>
      </c>
      <c r="X38" s="62">
        <f t="shared" si="5"/>
        <v>1</v>
      </c>
      <c r="Y38" s="64">
        <f t="shared" si="6"/>
        <v>1</v>
      </c>
      <c r="Z38" s="110">
        <v>0</v>
      </c>
      <c r="AA38" s="111"/>
      <c r="AB38" s="60" t="str">
        <f t="shared" si="7"/>
        <v>N/A</v>
      </c>
      <c r="AC38" s="61" t="str">
        <f t="shared" si="8"/>
        <v>N/A</v>
      </c>
      <c r="AD38" s="62">
        <f t="shared" si="9"/>
        <v>0</v>
      </c>
      <c r="AE38" s="64">
        <f t="shared" si="10"/>
        <v>0</v>
      </c>
      <c r="AF38" s="110">
        <v>0</v>
      </c>
      <c r="AG38" s="111"/>
      <c r="AH38" s="60" t="str">
        <f t="shared" si="11"/>
        <v>N/A</v>
      </c>
      <c r="AI38" s="61" t="str">
        <f t="shared" si="12"/>
        <v>N/A</v>
      </c>
      <c r="AJ38" s="62">
        <f t="shared" si="13"/>
        <v>0</v>
      </c>
      <c r="AK38" s="64">
        <f t="shared" si="14"/>
        <v>0</v>
      </c>
      <c r="AL38" s="84">
        <f>IF(O38=0,0,O38)</f>
        <v>0</v>
      </c>
      <c r="AM38" s="85">
        <f>IF(U38=0,0,U38)</f>
        <v>3</v>
      </c>
      <c r="AN38" s="85">
        <f>IF(AA38=0,0,AA38)</f>
        <v>0</v>
      </c>
      <c r="AO38" s="86">
        <f>IF(AG38=0,0,AG38)</f>
        <v>0</v>
      </c>
      <c r="AP38" s="87">
        <f t="shared" si="31"/>
        <v>3</v>
      </c>
      <c r="AQ38" s="69">
        <f t="shared" si="32"/>
        <v>0</v>
      </c>
      <c r="AR38" s="62">
        <f t="shared" si="33"/>
        <v>1</v>
      </c>
      <c r="AS38" s="155" t="s">
        <v>239</v>
      </c>
      <c r="AT38" s="89" t="s">
        <v>257</v>
      </c>
      <c r="AU38" s="72"/>
      <c r="AV38" s="73">
        <v>26</v>
      </c>
      <c r="AW38" s="296"/>
    </row>
    <row r="39" spans="1:49" s="4" customFormat="1" ht="190.5" customHeight="1" x14ac:dyDescent="0.25">
      <c r="A39" s="418"/>
      <c r="B39" s="424" t="s">
        <v>119</v>
      </c>
      <c r="C39" s="428" t="s">
        <v>120</v>
      </c>
      <c r="D39" s="200" t="s">
        <v>193</v>
      </c>
      <c r="E39" s="232" t="s">
        <v>121</v>
      </c>
      <c r="F39" s="232" t="s">
        <v>122</v>
      </c>
      <c r="G39" s="233">
        <v>1</v>
      </c>
      <c r="H39" s="234" t="s">
        <v>63</v>
      </c>
      <c r="I39" s="215">
        <v>1</v>
      </c>
      <c r="J39" s="92" t="s">
        <v>204</v>
      </c>
      <c r="K39" s="92" t="s">
        <v>204</v>
      </c>
      <c r="L39" s="93" t="s">
        <v>204</v>
      </c>
      <c r="M39" s="94">
        <v>1</v>
      </c>
      <c r="N39" s="110">
        <v>1</v>
      </c>
      <c r="O39" s="111">
        <v>0</v>
      </c>
      <c r="P39" s="60">
        <f t="shared" si="15"/>
        <v>0</v>
      </c>
      <c r="Q39" s="61" t="str">
        <f t="shared" si="17"/>
        <v>NO CUMPLE</v>
      </c>
      <c r="R39" s="62">
        <f t="shared" si="2"/>
        <v>0</v>
      </c>
      <c r="S39" s="82">
        <f t="shared" si="3"/>
        <v>-1</v>
      </c>
      <c r="T39" s="110">
        <v>0</v>
      </c>
      <c r="U39" s="111">
        <v>0.25</v>
      </c>
      <c r="V39" s="60" t="str">
        <f t="shared" si="4"/>
        <v>N/A</v>
      </c>
      <c r="W39" s="61" t="str">
        <f t="shared" si="16"/>
        <v>N/A</v>
      </c>
      <c r="X39" s="62">
        <f t="shared" si="5"/>
        <v>0.25</v>
      </c>
      <c r="Y39" s="64">
        <f t="shared" si="6"/>
        <v>0.25</v>
      </c>
      <c r="Z39" s="110">
        <v>0</v>
      </c>
      <c r="AA39" s="111"/>
      <c r="AB39" s="60" t="str">
        <f t="shared" si="7"/>
        <v>N/A</v>
      </c>
      <c r="AC39" s="61" t="str">
        <f t="shared" si="8"/>
        <v>N/A</v>
      </c>
      <c r="AD39" s="62">
        <f t="shared" si="9"/>
        <v>0</v>
      </c>
      <c r="AE39" s="64">
        <f t="shared" si="10"/>
        <v>0</v>
      </c>
      <c r="AF39" s="110">
        <v>0</v>
      </c>
      <c r="AG39" s="111"/>
      <c r="AH39" s="60" t="str">
        <f t="shared" si="11"/>
        <v>N/A</v>
      </c>
      <c r="AI39" s="61" t="str">
        <f t="shared" si="12"/>
        <v>N/A</v>
      </c>
      <c r="AJ39" s="62">
        <f t="shared" si="13"/>
        <v>0</v>
      </c>
      <c r="AK39" s="64">
        <f t="shared" si="14"/>
        <v>0</v>
      </c>
      <c r="AL39" s="84">
        <f>IF(O39=0,0,O39)</f>
        <v>0</v>
      </c>
      <c r="AM39" s="85">
        <f>IF(U39=0,0,U39)</f>
        <v>0.25</v>
      </c>
      <c r="AN39" s="85">
        <f>IF(AA39=0,0,AA39)</f>
        <v>0</v>
      </c>
      <c r="AO39" s="86">
        <f>IF(AG39=0,0,AG39)</f>
        <v>0</v>
      </c>
      <c r="AP39" s="134">
        <f t="shared" si="31"/>
        <v>0.25</v>
      </c>
      <c r="AQ39" s="69">
        <f t="shared" si="32"/>
        <v>0.75</v>
      </c>
      <c r="AR39" s="62">
        <f t="shared" si="33"/>
        <v>0.25</v>
      </c>
      <c r="AS39" s="235" t="s">
        <v>240</v>
      </c>
      <c r="AT39" s="89" t="s">
        <v>260</v>
      </c>
      <c r="AU39" s="72"/>
      <c r="AV39" s="73">
        <v>27</v>
      </c>
      <c r="AW39" s="296"/>
    </row>
    <row r="40" spans="1:49" s="4" customFormat="1" ht="137.25" customHeight="1" x14ac:dyDescent="0.25">
      <c r="A40" s="418"/>
      <c r="B40" s="425"/>
      <c r="C40" s="429"/>
      <c r="D40" s="216" t="s">
        <v>194</v>
      </c>
      <c r="E40" s="217" t="s">
        <v>123</v>
      </c>
      <c r="F40" s="217" t="s">
        <v>124</v>
      </c>
      <c r="G40" s="218" t="s">
        <v>38</v>
      </c>
      <c r="H40" s="219" t="s">
        <v>63</v>
      </c>
      <c r="I40" s="117" t="s">
        <v>204</v>
      </c>
      <c r="J40" s="236">
        <v>0.9</v>
      </c>
      <c r="K40" s="103">
        <v>0.9</v>
      </c>
      <c r="L40" s="104">
        <v>0.9</v>
      </c>
      <c r="M40" s="160">
        <v>0.9</v>
      </c>
      <c r="N40" s="105">
        <v>0</v>
      </c>
      <c r="O40" s="59">
        <v>0</v>
      </c>
      <c r="P40" s="60" t="str">
        <f t="shared" si="15"/>
        <v>N/A</v>
      </c>
      <c r="Q40" s="61" t="str">
        <f t="shared" si="17"/>
        <v>N/A</v>
      </c>
      <c r="R40" s="62">
        <f t="shared" si="2"/>
        <v>0</v>
      </c>
      <c r="S40" s="63">
        <f t="shared" si="3"/>
        <v>0</v>
      </c>
      <c r="T40" s="58">
        <v>0.9</v>
      </c>
      <c r="U40" s="59">
        <v>0</v>
      </c>
      <c r="V40" s="60">
        <f t="shared" si="4"/>
        <v>0</v>
      </c>
      <c r="W40" s="61" t="str">
        <f t="shared" si="16"/>
        <v>SIN AVANCE</v>
      </c>
      <c r="X40" s="62">
        <f t="shared" si="5"/>
        <v>0</v>
      </c>
      <c r="Y40" s="64">
        <f t="shared" si="6"/>
        <v>-0.9</v>
      </c>
      <c r="Z40" s="58">
        <v>0.9</v>
      </c>
      <c r="AA40" s="59"/>
      <c r="AB40" s="60">
        <f t="shared" si="7"/>
        <v>0</v>
      </c>
      <c r="AC40" s="61" t="str">
        <f t="shared" si="8"/>
        <v>SIN AVANCE</v>
      </c>
      <c r="AD40" s="62">
        <f t="shared" si="9"/>
        <v>0</v>
      </c>
      <c r="AE40" s="64">
        <f t="shared" si="10"/>
        <v>-0.9</v>
      </c>
      <c r="AF40" s="58">
        <v>0.9</v>
      </c>
      <c r="AG40" s="59"/>
      <c r="AH40" s="60">
        <f t="shared" si="11"/>
        <v>0</v>
      </c>
      <c r="AI40" s="61" t="str">
        <f t="shared" si="12"/>
        <v>SIN AVANCE</v>
      </c>
      <c r="AJ40" s="62">
        <f t="shared" si="13"/>
        <v>0</v>
      </c>
      <c r="AK40" s="64">
        <f t="shared" si="14"/>
        <v>-0.9</v>
      </c>
      <c r="AL40" s="65" t="s">
        <v>220</v>
      </c>
      <c r="AM40" s="66">
        <f>IF(U40=0,0,V40)*30%</f>
        <v>0</v>
      </c>
      <c r="AN40" s="66">
        <f>IF(AA40=0,0,AB40)*30%</f>
        <v>0</v>
      </c>
      <c r="AO40" s="67">
        <f>IF(AG40=0,0,AH40)*30%</f>
        <v>0</v>
      </c>
      <c r="AP40" s="68">
        <f t="shared" ref="AP40" si="34">SUM(AL40:AO40)</f>
        <v>0</v>
      </c>
      <c r="AQ40" s="69">
        <f t="shared" ref="AQ40:AQ41" si="35">M40-AP40</f>
        <v>0.9</v>
      </c>
      <c r="AR40" s="62">
        <f t="shared" ref="AR40:AR41" si="36">AP40/M40</f>
        <v>0</v>
      </c>
      <c r="AS40" s="70" t="s">
        <v>223</v>
      </c>
      <c r="AT40" s="89" t="s">
        <v>261</v>
      </c>
      <c r="AU40" s="72"/>
      <c r="AV40" s="73">
        <v>28</v>
      </c>
      <c r="AW40" s="296"/>
    </row>
    <row r="41" spans="1:49" s="4" customFormat="1" ht="191.25" customHeight="1" x14ac:dyDescent="0.25">
      <c r="A41" s="418"/>
      <c r="B41" s="425"/>
      <c r="C41" s="429"/>
      <c r="D41" s="237" t="s">
        <v>195</v>
      </c>
      <c r="E41" s="217" t="s">
        <v>125</v>
      </c>
      <c r="F41" s="217" t="s">
        <v>126</v>
      </c>
      <c r="G41" s="218">
        <v>1</v>
      </c>
      <c r="H41" s="219" t="s">
        <v>127</v>
      </c>
      <c r="I41" s="238" t="s">
        <v>204</v>
      </c>
      <c r="J41" s="239">
        <v>1</v>
      </c>
      <c r="K41" s="240" t="s">
        <v>204</v>
      </c>
      <c r="L41" s="241" t="s">
        <v>204</v>
      </c>
      <c r="M41" s="94">
        <v>1</v>
      </c>
      <c r="N41" s="105">
        <v>0</v>
      </c>
      <c r="O41" s="242">
        <v>0</v>
      </c>
      <c r="P41" s="60" t="str">
        <f t="shared" si="15"/>
        <v>N/A</v>
      </c>
      <c r="Q41" s="61" t="str">
        <f t="shared" si="17"/>
        <v>N/A</v>
      </c>
      <c r="R41" s="62">
        <f t="shared" si="2"/>
        <v>0</v>
      </c>
      <c r="S41" s="63">
        <f t="shared" si="3"/>
        <v>0</v>
      </c>
      <c r="T41" s="110">
        <v>1</v>
      </c>
      <c r="U41" s="111">
        <v>1</v>
      </c>
      <c r="V41" s="60">
        <f t="shared" si="4"/>
        <v>1</v>
      </c>
      <c r="W41" s="61" t="str">
        <f t="shared" si="16"/>
        <v>CUMPLE</v>
      </c>
      <c r="X41" s="62">
        <f t="shared" si="5"/>
        <v>1</v>
      </c>
      <c r="Y41" s="64">
        <f t="shared" si="6"/>
        <v>0</v>
      </c>
      <c r="Z41" s="110">
        <v>0</v>
      </c>
      <c r="AA41" s="111"/>
      <c r="AB41" s="60" t="str">
        <f t="shared" si="7"/>
        <v>N/A</v>
      </c>
      <c r="AC41" s="61" t="str">
        <f t="shared" si="8"/>
        <v>N/A</v>
      </c>
      <c r="AD41" s="62">
        <f t="shared" si="9"/>
        <v>0</v>
      </c>
      <c r="AE41" s="64">
        <f t="shared" si="10"/>
        <v>0</v>
      </c>
      <c r="AF41" s="110">
        <v>0</v>
      </c>
      <c r="AG41" s="111"/>
      <c r="AH41" s="60" t="str">
        <f t="shared" si="11"/>
        <v>N/A</v>
      </c>
      <c r="AI41" s="61" t="str">
        <f t="shared" si="12"/>
        <v>N/A</v>
      </c>
      <c r="AJ41" s="62">
        <f t="shared" si="13"/>
        <v>0</v>
      </c>
      <c r="AK41" s="64">
        <f t="shared" si="14"/>
        <v>0</v>
      </c>
      <c r="AL41" s="84">
        <f>IF(O41=0,0,O41-H41)</f>
        <v>0</v>
      </c>
      <c r="AM41" s="85">
        <f>IF(U41=0,0,U41-N41)</f>
        <v>1</v>
      </c>
      <c r="AN41" s="85">
        <f>IF(AA41=0,0,AA41-T41)</f>
        <v>0</v>
      </c>
      <c r="AO41" s="86">
        <f>IF(AG41=0,0,AG41-Z41)</f>
        <v>0</v>
      </c>
      <c r="AP41" s="87">
        <f>SUM(AL41:AO41)</f>
        <v>1</v>
      </c>
      <c r="AQ41" s="88">
        <f t="shared" si="35"/>
        <v>0</v>
      </c>
      <c r="AR41" s="62">
        <f t="shared" si="36"/>
        <v>1</v>
      </c>
      <c r="AS41" s="70" t="s">
        <v>223</v>
      </c>
      <c r="AT41" s="89" t="s">
        <v>262</v>
      </c>
      <c r="AU41" s="72"/>
      <c r="AV41" s="73">
        <v>29</v>
      </c>
      <c r="AW41" s="296"/>
    </row>
    <row r="42" spans="1:49" s="4" customFormat="1" ht="188.25" customHeight="1" thickBot="1" x14ac:dyDescent="0.3">
      <c r="A42" s="418"/>
      <c r="B42" s="426"/>
      <c r="C42" s="430"/>
      <c r="D42" s="205" t="s">
        <v>196</v>
      </c>
      <c r="E42" s="206" t="s">
        <v>128</v>
      </c>
      <c r="F42" s="206" t="s">
        <v>129</v>
      </c>
      <c r="G42" s="243" t="s">
        <v>38</v>
      </c>
      <c r="H42" s="244" t="s">
        <v>38</v>
      </c>
      <c r="I42" s="117" t="s">
        <v>204</v>
      </c>
      <c r="J42" s="103">
        <v>0.9</v>
      </c>
      <c r="K42" s="103">
        <v>0.9</v>
      </c>
      <c r="L42" s="104">
        <v>0.9</v>
      </c>
      <c r="M42" s="160">
        <v>0.9</v>
      </c>
      <c r="N42" s="105">
        <v>0</v>
      </c>
      <c r="O42" s="59">
        <v>0</v>
      </c>
      <c r="P42" s="60" t="str">
        <f t="shared" si="15"/>
        <v>N/A</v>
      </c>
      <c r="Q42" s="61" t="str">
        <f t="shared" si="17"/>
        <v>N/A</v>
      </c>
      <c r="R42" s="62">
        <f t="shared" si="2"/>
        <v>0</v>
      </c>
      <c r="S42" s="63">
        <f t="shared" si="3"/>
        <v>0</v>
      </c>
      <c r="T42" s="58">
        <v>0.9</v>
      </c>
      <c r="U42" s="59">
        <v>0.5</v>
      </c>
      <c r="V42" s="60">
        <f t="shared" si="4"/>
        <v>0.55555555555555558</v>
      </c>
      <c r="W42" s="61" t="str">
        <f t="shared" si="16"/>
        <v>EN EJECUCIÓN</v>
      </c>
      <c r="X42" s="62">
        <f t="shared" si="5"/>
        <v>0.55555555555555558</v>
      </c>
      <c r="Y42" s="64">
        <f t="shared" si="6"/>
        <v>-0.4</v>
      </c>
      <c r="Z42" s="58">
        <v>0.9</v>
      </c>
      <c r="AA42" s="59"/>
      <c r="AB42" s="60">
        <f t="shared" si="7"/>
        <v>0</v>
      </c>
      <c r="AC42" s="61" t="str">
        <f t="shared" si="8"/>
        <v>SIN AVANCE</v>
      </c>
      <c r="AD42" s="62">
        <f t="shared" si="9"/>
        <v>0</v>
      </c>
      <c r="AE42" s="64">
        <f t="shared" si="10"/>
        <v>-0.9</v>
      </c>
      <c r="AF42" s="58">
        <v>0.9</v>
      </c>
      <c r="AG42" s="59"/>
      <c r="AH42" s="60">
        <f t="shared" si="11"/>
        <v>0</v>
      </c>
      <c r="AI42" s="61" t="str">
        <f t="shared" si="12"/>
        <v>SIN AVANCE</v>
      </c>
      <c r="AJ42" s="62">
        <f t="shared" si="13"/>
        <v>0</v>
      </c>
      <c r="AK42" s="64">
        <f t="shared" si="14"/>
        <v>-0.9</v>
      </c>
      <c r="AL42" s="65" t="s">
        <v>220</v>
      </c>
      <c r="AM42" s="66">
        <f>IF(U42=0,0,V42)*30%</f>
        <v>0.16666666666666666</v>
      </c>
      <c r="AN42" s="66">
        <f>IF(AA42=0,0,AB42)*30%</f>
        <v>0</v>
      </c>
      <c r="AO42" s="67">
        <f>IF(AG42=0,0,AH42)*30%</f>
        <v>0</v>
      </c>
      <c r="AP42" s="68">
        <f t="shared" ref="AP42" si="37">SUM(AL42:AO42)</f>
        <v>0.16666666666666666</v>
      </c>
      <c r="AQ42" s="69">
        <f t="shared" ref="AQ42:AQ43" si="38">M42-AP42</f>
        <v>0.73333333333333339</v>
      </c>
      <c r="AR42" s="62">
        <f t="shared" ref="AR42:AR43" si="39">AP42/M42</f>
        <v>0.18518518518518517</v>
      </c>
      <c r="AS42" s="70" t="s">
        <v>223</v>
      </c>
      <c r="AT42" s="71" t="s">
        <v>263</v>
      </c>
      <c r="AU42" s="72"/>
      <c r="AV42" s="73">
        <v>30</v>
      </c>
      <c r="AW42" s="296"/>
    </row>
    <row r="43" spans="1:49" s="4" customFormat="1" ht="186.75" customHeight="1" x14ac:dyDescent="0.25">
      <c r="A43" s="418"/>
      <c r="B43" s="431" t="s">
        <v>130</v>
      </c>
      <c r="C43" s="422" t="s">
        <v>131</v>
      </c>
      <c r="D43" s="245" t="s">
        <v>197</v>
      </c>
      <c r="E43" s="201" t="s">
        <v>132</v>
      </c>
      <c r="F43" s="201" t="s">
        <v>133</v>
      </c>
      <c r="G43" s="202">
        <v>1</v>
      </c>
      <c r="H43" s="214" t="s">
        <v>134</v>
      </c>
      <c r="I43" s="238" t="s">
        <v>204</v>
      </c>
      <c r="J43" s="239">
        <v>1</v>
      </c>
      <c r="K43" s="240" t="s">
        <v>204</v>
      </c>
      <c r="L43" s="241" t="s">
        <v>204</v>
      </c>
      <c r="M43" s="94">
        <v>1</v>
      </c>
      <c r="N43" s="105">
        <v>0</v>
      </c>
      <c r="O43" s="242">
        <v>0</v>
      </c>
      <c r="P43" s="60" t="str">
        <f t="shared" si="15"/>
        <v>N/A</v>
      </c>
      <c r="Q43" s="61" t="str">
        <f t="shared" si="17"/>
        <v>N/A</v>
      </c>
      <c r="R43" s="62">
        <f t="shared" si="2"/>
        <v>0</v>
      </c>
      <c r="S43" s="63">
        <f t="shared" si="3"/>
        <v>0</v>
      </c>
      <c r="T43" s="110">
        <v>1</v>
      </c>
      <c r="U43" s="111"/>
      <c r="V43" s="60">
        <f t="shared" si="4"/>
        <v>0</v>
      </c>
      <c r="W43" s="61" t="str">
        <f t="shared" si="16"/>
        <v>SIN AVANCE</v>
      </c>
      <c r="X43" s="62">
        <f t="shared" si="5"/>
        <v>0</v>
      </c>
      <c r="Y43" s="64">
        <f t="shared" si="6"/>
        <v>-1</v>
      </c>
      <c r="Z43" s="110">
        <v>0</v>
      </c>
      <c r="AA43" s="111"/>
      <c r="AB43" s="60" t="str">
        <f t="shared" si="7"/>
        <v>N/A</v>
      </c>
      <c r="AC43" s="61" t="str">
        <f t="shared" si="8"/>
        <v>N/A</v>
      </c>
      <c r="AD43" s="62">
        <f t="shared" si="9"/>
        <v>0</v>
      </c>
      <c r="AE43" s="64">
        <f t="shared" si="10"/>
        <v>0</v>
      </c>
      <c r="AF43" s="110">
        <v>0</v>
      </c>
      <c r="AG43" s="111"/>
      <c r="AH43" s="60" t="str">
        <f t="shared" si="11"/>
        <v>N/A</v>
      </c>
      <c r="AI43" s="61" t="str">
        <f t="shared" si="12"/>
        <v>N/A</v>
      </c>
      <c r="AJ43" s="62">
        <f t="shared" si="13"/>
        <v>0</v>
      </c>
      <c r="AK43" s="64">
        <f t="shared" si="14"/>
        <v>0</v>
      </c>
      <c r="AL43" s="84">
        <f>IF(O43=0,0,O43-H43)</f>
        <v>0</v>
      </c>
      <c r="AM43" s="85">
        <f>IF(U43=0,0,U43-N43)</f>
        <v>0</v>
      </c>
      <c r="AN43" s="85">
        <f>IF(AA43=0,0,AA43-T43)</f>
        <v>0</v>
      </c>
      <c r="AO43" s="86">
        <f t="shared" ref="AO43:AO48" si="40">IF(AG43=0,0,AG43-Z43)</f>
        <v>0</v>
      </c>
      <c r="AP43" s="87">
        <f>SUM(AL43:AO43)</f>
        <v>0</v>
      </c>
      <c r="AQ43" s="88">
        <f t="shared" si="38"/>
        <v>1</v>
      </c>
      <c r="AR43" s="62">
        <f t="shared" si="39"/>
        <v>0</v>
      </c>
      <c r="AS43" s="246" t="s">
        <v>220</v>
      </c>
      <c r="AT43" s="89" t="s">
        <v>264</v>
      </c>
      <c r="AU43" s="72"/>
      <c r="AV43" s="73">
        <v>31</v>
      </c>
      <c r="AW43" s="296"/>
    </row>
    <row r="44" spans="1:49" s="4" customFormat="1" ht="132" customHeight="1" x14ac:dyDescent="0.25">
      <c r="A44" s="418"/>
      <c r="B44" s="432"/>
      <c r="C44" s="427"/>
      <c r="D44" s="237" t="s">
        <v>198</v>
      </c>
      <c r="E44" s="247" t="s">
        <v>135</v>
      </c>
      <c r="F44" s="247" t="s">
        <v>136</v>
      </c>
      <c r="G44" s="218" t="s">
        <v>137</v>
      </c>
      <c r="H44" s="219" t="s">
        <v>153</v>
      </c>
      <c r="I44" s="238" t="s">
        <v>204</v>
      </c>
      <c r="J44" s="240" t="s">
        <v>204</v>
      </c>
      <c r="K44" s="236">
        <v>0.5</v>
      </c>
      <c r="L44" s="210">
        <v>0.65</v>
      </c>
      <c r="M44" s="160">
        <v>0.65</v>
      </c>
      <c r="N44" s="105">
        <v>0</v>
      </c>
      <c r="O44" s="59">
        <v>0</v>
      </c>
      <c r="P44" s="60" t="str">
        <f t="shared" si="15"/>
        <v>N/A</v>
      </c>
      <c r="Q44" s="61" t="str">
        <f t="shared" si="17"/>
        <v>N/A</v>
      </c>
      <c r="R44" s="62">
        <f t="shared" si="2"/>
        <v>0</v>
      </c>
      <c r="S44" s="63">
        <f t="shared" si="3"/>
        <v>0</v>
      </c>
      <c r="T44" s="58">
        <v>0</v>
      </c>
      <c r="U44" s="59">
        <v>0</v>
      </c>
      <c r="V44" s="60" t="str">
        <f t="shared" si="4"/>
        <v>N/A</v>
      </c>
      <c r="W44" s="61" t="str">
        <f t="shared" si="16"/>
        <v>N/A</v>
      </c>
      <c r="X44" s="62">
        <f t="shared" si="5"/>
        <v>0</v>
      </c>
      <c r="Y44" s="64">
        <f t="shared" si="6"/>
        <v>0</v>
      </c>
      <c r="Z44" s="58">
        <v>0.5</v>
      </c>
      <c r="AA44" s="59"/>
      <c r="AB44" s="60">
        <f t="shared" si="7"/>
        <v>0</v>
      </c>
      <c r="AC44" s="61" t="str">
        <f t="shared" si="8"/>
        <v>SIN AVANCE</v>
      </c>
      <c r="AD44" s="62">
        <f t="shared" si="9"/>
        <v>0</v>
      </c>
      <c r="AE44" s="64">
        <f t="shared" si="10"/>
        <v>-0.5</v>
      </c>
      <c r="AF44" s="58">
        <v>0.65</v>
      </c>
      <c r="AG44" s="59"/>
      <c r="AH44" s="60">
        <f t="shared" si="11"/>
        <v>0</v>
      </c>
      <c r="AI44" s="61" t="str">
        <f t="shared" si="12"/>
        <v>SIN AVANCE</v>
      </c>
      <c r="AJ44" s="62">
        <f t="shared" si="13"/>
        <v>0</v>
      </c>
      <c r="AK44" s="64">
        <f t="shared" si="14"/>
        <v>-0.65</v>
      </c>
      <c r="AL44" s="65" t="s">
        <v>220</v>
      </c>
      <c r="AM44" s="66" t="s">
        <v>220</v>
      </c>
      <c r="AN44" s="85">
        <f>IF(AA44=0,0,AA44-T44)</f>
        <v>0</v>
      </c>
      <c r="AO44" s="86">
        <f t="shared" si="40"/>
        <v>0</v>
      </c>
      <c r="AP44" s="87">
        <f>SUM(AL44:AO44)</f>
        <v>0</v>
      </c>
      <c r="AQ44" s="88">
        <f t="shared" ref="AQ44" si="41">M44-AP44</f>
        <v>0.65</v>
      </c>
      <c r="AR44" s="62">
        <f t="shared" ref="AR44" si="42">AP44/M44</f>
        <v>0</v>
      </c>
      <c r="AS44" s="246" t="s">
        <v>220</v>
      </c>
      <c r="AT44" s="89" t="s">
        <v>228</v>
      </c>
      <c r="AU44" s="72"/>
      <c r="AV44" s="73">
        <v>32</v>
      </c>
      <c r="AW44" s="296"/>
    </row>
    <row r="45" spans="1:49" s="4" customFormat="1" ht="57" thickBot="1" x14ac:dyDescent="0.3">
      <c r="A45" s="419"/>
      <c r="B45" s="433"/>
      <c r="C45" s="423"/>
      <c r="D45" s="248" t="s">
        <v>199</v>
      </c>
      <c r="E45" s="249" t="s">
        <v>138</v>
      </c>
      <c r="F45" s="249" t="s">
        <v>139</v>
      </c>
      <c r="G45" s="250">
        <v>1</v>
      </c>
      <c r="H45" s="208" t="s">
        <v>63</v>
      </c>
      <c r="I45" s="251" t="s">
        <v>204</v>
      </c>
      <c r="J45" s="252" t="s">
        <v>204</v>
      </c>
      <c r="K45" s="252" t="s">
        <v>204</v>
      </c>
      <c r="L45" s="253">
        <v>1</v>
      </c>
      <c r="M45" s="176">
        <v>1</v>
      </c>
      <c r="N45" s="105">
        <v>0</v>
      </c>
      <c r="O45" s="111">
        <v>0</v>
      </c>
      <c r="P45" s="60" t="str">
        <f t="shared" si="15"/>
        <v>N/A</v>
      </c>
      <c r="Q45" s="61" t="str">
        <f t="shared" si="17"/>
        <v>N/A</v>
      </c>
      <c r="R45" s="62">
        <f t="shared" si="2"/>
        <v>0</v>
      </c>
      <c r="S45" s="63">
        <f t="shared" si="3"/>
        <v>0</v>
      </c>
      <c r="T45" s="110">
        <v>0</v>
      </c>
      <c r="U45" s="111">
        <v>0</v>
      </c>
      <c r="V45" s="60" t="str">
        <f t="shared" si="4"/>
        <v>N/A</v>
      </c>
      <c r="W45" s="61" t="str">
        <f t="shared" si="16"/>
        <v>N/A</v>
      </c>
      <c r="X45" s="62">
        <f t="shared" si="5"/>
        <v>0</v>
      </c>
      <c r="Y45" s="64">
        <f t="shared" si="6"/>
        <v>0</v>
      </c>
      <c r="Z45" s="110">
        <v>0</v>
      </c>
      <c r="AA45" s="111"/>
      <c r="AB45" s="60" t="str">
        <f t="shared" si="7"/>
        <v>N/A</v>
      </c>
      <c r="AC45" s="61" t="str">
        <f t="shared" si="8"/>
        <v>N/A</v>
      </c>
      <c r="AD45" s="62">
        <f t="shared" si="9"/>
        <v>0</v>
      </c>
      <c r="AE45" s="64">
        <f t="shared" si="10"/>
        <v>0</v>
      </c>
      <c r="AF45" s="110">
        <v>1</v>
      </c>
      <c r="AG45" s="111"/>
      <c r="AH45" s="60">
        <f t="shared" si="11"/>
        <v>0</v>
      </c>
      <c r="AI45" s="61" t="str">
        <f t="shared" si="12"/>
        <v>SIN AVANCE</v>
      </c>
      <c r="AJ45" s="62">
        <f t="shared" si="13"/>
        <v>0</v>
      </c>
      <c r="AK45" s="64">
        <f t="shared" si="14"/>
        <v>-1</v>
      </c>
      <c r="AL45" s="65" t="s">
        <v>220</v>
      </c>
      <c r="AM45" s="66" t="s">
        <v>220</v>
      </c>
      <c r="AN45" s="66" t="s">
        <v>220</v>
      </c>
      <c r="AO45" s="86">
        <f t="shared" si="40"/>
        <v>0</v>
      </c>
      <c r="AP45" s="87">
        <f>SUM(AL45:AO45)</f>
        <v>0</v>
      </c>
      <c r="AQ45" s="88">
        <f t="shared" ref="AQ45:AQ47" si="43">M45-AP45</f>
        <v>1</v>
      </c>
      <c r="AR45" s="62">
        <f t="shared" ref="AR45:AR47" si="44">AP45/M45</f>
        <v>0</v>
      </c>
      <c r="AS45" s="246" t="s">
        <v>220</v>
      </c>
      <c r="AT45" s="89" t="s">
        <v>229</v>
      </c>
      <c r="AU45" s="72"/>
      <c r="AV45" s="73">
        <v>33</v>
      </c>
      <c r="AW45" s="296"/>
    </row>
    <row r="46" spans="1:49" s="4" customFormat="1" ht="193.5" customHeight="1" x14ac:dyDescent="0.25">
      <c r="A46" s="415" t="s">
        <v>140</v>
      </c>
      <c r="B46" s="415" t="s">
        <v>141</v>
      </c>
      <c r="C46" s="254" t="s">
        <v>142</v>
      </c>
      <c r="D46" s="255" t="s">
        <v>200</v>
      </c>
      <c r="E46" s="256" t="s">
        <v>143</v>
      </c>
      <c r="F46" s="256" t="s">
        <v>144</v>
      </c>
      <c r="G46" s="257" t="s">
        <v>38</v>
      </c>
      <c r="H46" s="258" t="s">
        <v>154</v>
      </c>
      <c r="I46" s="259">
        <v>0.7</v>
      </c>
      <c r="J46" s="260">
        <v>0.7</v>
      </c>
      <c r="K46" s="260">
        <v>0.7</v>
      </c>
      <c r="L46" s="261">
        <v>0.7</v>
      </c>
      <c r="M46" s="262">
        <v>0.9</v>
      </c>
      <c r="N46" s="58">
        <v>0.7</v>
      </c>
      <c r="O46" s="59">
        <v>0.8</v>
      </c>
      <c r="P46" s="60">
        <f t="shared" si="15"/>
        <v>1.142857142857143</v>
      </c>
      <c r="Q46" s="61" t="str">
        <f t="shared" si="17"/>
        <v>CUMPLE</v>
      </c>
      <c r="R46" s="62">
        <f t="shared" si="2"/>
        <v>0.88888888888888895</v>
      </c>
      <c r="S46" s="63">
        <f t="shared" si="3"/>
        <v>0.10000000000000009</v>
      </c>
      <c r="T46" s="58">
        <v>0.7</v>
      </c>
      <c r="U46" s="211">
        <v>0.82099999999999995</v>
      </c>
      <c r="V46" s="60">
        <f t="shared" si="4"/>
        <v>1.1728571428571428</v>
      </c>
      <c r="W46" s="61" t="str">
        <f t="shared" si="16"/>
        <v>CUMPLE</v>
      </c>
      <c r="X46" s="62">
        <f t="shared" si="5"/>
        <v>0.91222222222222216</v>
      </c>
      <c r="Y46" s="64">
        <f t="shared" si="6"/>
        <v>0.121</v>
      </c>
      <c r="Z46" s="58">
        <v>0.7</v>
      </c>
      <c r="AA46" s="59"/>
      <c r="AB46" s="60">
        <f t="shared" si="7"/>
        <v>0</v>
      </c>
      <c r="AC46" s="61" t="str">
        <f t="shared" si="8"/>
        <v>SIN AVANCE</v>
      </c>
      <c r="AD46" s="62">
        <f t="shared" si="9"/>
        <v>0</v>
      </c>
      <c r="AE46" s="64">
        <f t="shared" si="10"/>
        <v>-0.7</v>
      </c>
      <c r="AF46" s="58">
        <v>0.7</v>
      </c>
      <c r="AG46" s="59"/>
      <c r="AH46" s="60">
        <f t="shared" si="11"/>
        <v>0</v>
      </c>
      <c r="AI46" s="61" t="str">
        <f t="shared" si="12"/>
        <v>SIN AVANCE</v>
      </c>
      <c r="AJ46" s="62">
        <f t="shared" si="13"/>
        <v>0</v>
      </c>
      <c r="AK46" s="64">
        <f t="shared" si="14"/>
        <v>-0.7</v>
      </c>
      <c r="AL46" s="65">
        <f>IF(O46=0,0,O46)</f>
        <v>0.8</v>
      </c>
      <c r="AM46" s="66">
        <f>IF(U46=0,0,U46-N46)</f>
        <v>0.121</v>
      </c>
      <c r="AN46" s="66">
        <f>IF(AA46=0,0,AA46-T46)</f>
        <v>0</v>
      </c>
      <c r="AO46" s="67">
        <f t="shared" si="40"/>
        <v>0</v>
      </c>
      <c r="AP46" s="134">
        <f>SUM(AL46:AO46)</f>
        <v>0.92100000000000004</v>
      </c>
      <c r="AQ46" s="69">
        <f t="shared" si="43"/>
        <v>-2.1000000000000019E-2</v>
      </c>
      <c r="AR46" s="62">
        <f>(AP46/M46)</f>
        <v>1.0233333333333334</v>
      </c>
      <c r="AS46" s="70" t="s">
        <v>223</v>
      </c>
      <c r="AT46" s="71" t="s">
        <v>265</v>
      </c>
      <c r="AU46" s="72"/>
      <c r="AV46" s="73">
        <v>34</v>
      </c>
      <c r="AW46" s="296"/>
    </row>
    <row r="47" spans="1:49" s="4" customFormat="1" ht="182.25" customHeight="1" thickBot="1" x14ac:dyDescent="0.3">
      <c r="A47" s="416"/>
      <c r="B47" s="416"/>
      <c r="C47" s="263" t="s">
        <v>145</v>
      </c>
      <c r="D47" s="264" t="s">
        <v>201</v>
      </c>
      <c r="E47" s="265" t="s">
        <v>146</v>
      </c>
      <c r="F47" s="265" t="s">
        <v>147</v>
      </c>
      <c r="G47" s="266" t="s">
        <v>38</v>
      </c>
      <c r="H47" s="267">
        <v>0.78</v>
      </c>
      <c r="I47" s="268">
        <v>0.8</v>
      </c>
      <c r="J47" s="269">
        <v>0.83</v>
      </c>
      <c r="K47" s="269">
        <v>0.87</v>
      </c>
      <c r="L47" s="270">
        <v>0.9</v>
      </c>
      <c r="M47" s="198">
        <v>0.9</v>
      </c>
      <c r="N47" s="58">
        <v>0.8</v>
      </c>
      <c r="O47" s="211">
        <v>0.755</v>
      </c>
      <c r="P47" s="60">
        <f t="shared" si="15"/>
        <v>0.94374999999999998</v>
      </c>
      <c r="Q47" s="61" t="str">
        <f t="shared" si="17"/>
        <v>PARCIALMENTE</v>
      </c>
      <c r="R47" s="62">
        <f t="shared" si="2"/>
        <v>0.83888888888888891</v>
      </c>
      <c r="S47" s="82">
        <f t="shared" si="3"/>
        <v>-4.500000000000004E-2</v>
      </c>
      <c r="T47" s="58">
        <v>0.83</v>
      </c>
      <c r="U47" s="59">
        <v>0.75</v>
      </c>
      <c r="V47" s="60">
        <f t="shared" si="4"/>
        <v>0.90361445783132532</v>
      </c>
      <c r="W47" s="61" t="str">
        <f t="shared" si="16"/>
        <v>EN EJECUCIÓN</v>
      </c>
      <c r="X47" s="62">
        <f t="shared" si="5"/>
        <v>0.83333333333333326</v>
      </c>
      <c r="Y47" s="64">
        <f t="shared" si="6"/>
        <v>-7.999999999999996E-2</v>
      </c>
      <c r="Z47" s="58">
        <v>0.87</v>
      </c>
      <c r="AA47" s="59"/>
      <c r="AB47" s="60">
        <f t="shared" si="7"/>
        <v>0</v>
      </c>
      <c r="AC47" s="61" t="str">
        <f t="shared" si="8"/>
        <v>SIN AVANCE</v>
      </c>
      <c r="AD47" s="62">
        <f t="shared" si="9"/>
        <v>0</v>
      </c>
      <c r="AE47" s="64">
        <f t="shared" si="10"/>
        <v>-0.87</v>
      </c>
      <c r="AF47" s="58">
        <v>0.9</v>
      </c>
      <c r="AG47" s="59"/>
      <c r="AH47" s="60">
        <f t="shared" si="11"/>
        <v>0</v>
      </c>
      <c r="AI47" s="61" t="str">
        <f t="shared" si="12"/>
        <v>SIN AVANCE</v>
      </c>
      <c r="AJ47" s="62">
        <f t="shared" si="13"/>
        <v>0</v>
      </c>
      <c r="AK47" s="64">
        <f t="shared" si="14"/>
        <v>-0.9</v>
      </c>
      <c r="AL47" s="65">
        <f>IF(O47=0,0,O47-H47)</f>
        <v>-2.5000000000000022E-2</v>
      </c>
      <c r="AM47" s="66">
        <f>IF(U47=0,0,U47-N47)</f>
        <v>-5.0000000000000044E-2</v>
      </c>
      <c r="AN47" s="66">
        <f>IF(AA47=0,0,AA47-T47)</f>
        <v>0</v>
      </c>
      <c r="AO47" s="67">
        <f t="shared" si="40"/>
        <v>0</v>
      </c>
      <c r="AP47" s="134">
        <f>SUM(AL47:AO47)+H47</f>
        <v>0.70499999999999996</v>
      </c>
      <c r="AQ47" s="69">
        <f t="shared" si="43"/>
        <v>0.19500000000000006</v>
      </c>
      <c r="AR47" s="62">
        <f t="shared" si="44"/>
        <v>0.78333333333333321</v>
      </c>
      <c r="AS47" s="70" t="s">
        <v>223</v>
      </c>
      <c r="AT47" s="71" t="s">
        <v>266</v>
      </c>
      <c r="AU47" s="72"/>
      <c r="AV47" s="73">
        <v>35</v>
      </c>
      <c r="AW47" s="296"/>
    </row>
    <row r="48" spans="1:49" s="4" customFormat="1" ht="147.75" customHeight="1" thickBot="1" x14ac:dyDescent="0.3">
      <c r="A48" s="271" t="s">
        <v>148</v>
      </c>
      <c r="B48" s="271" t="s">
        <v>149</v>
      </c>
      <c r="C48" s="272" t="s">
        <v>150</v>
      </c>
      <c r="D48" s="273" t="s">
        <v>202</v>
      </c>
      <c r="E48" s="274" t="s">
        <v>151</v>
      </c>
      <c r="F48" s="274" t="s">
        <v>152</v>
      </c>
      <c r="G48" s="275">
        <v>0.67800000000000005</v>
      </c>
      <c r="H48" s="276">
        <v>0.628</v>
      </c>
      <c r="I48" s="277">
        <v>0.63200000000000001</v>
      </c>
      <c r="J48" s="278">
        <v>0.65</v>
      </c>
      <c r="K48" s="278">
        <v>0.66</v>
      </c>
      <c r="L48" s="279">
        <v>0.67800000000000005</v>
      </c>
      <c r="M48" s="280">
        <v>0.67800000000000005</v>
      </c>
      <c r="N48" s="281">
        <v>0.63200000000000001</v>
      </c>
      <c r="O48" s="282">
        <v>0.628</v>
      </c>
      <c r="P48" s="283">
        <f t="shared" si="15"/>
        <v>0.99367088607594933</v>
      </c>
      <c r="Q48" s="284" t="str">
        <f t="shared" si="17"/>
        <v>PARCIALMENTE</v>
      </c>
      <c r="R48" s="285">
        <f t="shared" si="2"/>
        <v>0.92625368731563418</v>
      </c>
      <c r="S48" s="286">
        <f t="shared" si="3"/>
        <v>-4.0000000000000036E-3</v>
      </c>
      <c r="T48" s="281">
        <v>0.65</v>
      </c>
      <c r="U48" s="282">
        <v>0.73799999999999999</v>
      </c>
      <c r="V48" s="283">
        <f t="shared" si="4"/>
        <v>1.1353846153846154</v>
      </c>
      <c r="W48" s="284" t="str">
        <f t="shared" si="16"/>
        <v>CUMPLE</v>
      </c>
      <c r="X48" s="285">
        <f t="shared" si="5"/>
        <v>1.0884955752212389</v>
      </c>
      <c r="Y48" s="287">
        <f t="shared" si="6"/>
        <v>8.7999999999999967E-2</v>
      </c>
      <c r="Z48" s="281">
        <v>0.66</v>
      </c>
      <c r="AA48" s="282"/>
      <c r="AB48" s="283">
        <f t="shared" si="7"/>
        <v>0</v>
      </c>
      <c r="AC48" s="284" t="str">
        <f t="shared" si="8"/>
        <v>SIN AVANCE</v>
      </c>
      <c r="AD48" s="285">
        <f t="shared" si="9"/>
        <v>0</v>
      </c>
      <c r="AE48" s="287">
        <f t="shared" si="10"/>
        <v>-0.66</v>
      </c>
      <c r="AF48" s="281">
        <v>0.67800000000000005</v>
      </c>
      <c r="AG48" s="282"/>
      <c r="AH48" s="283">
        <f t="shared" si="11"/>
        <v>0</v>
      </c>
      <c r="AI48" s="284" t="str">
        <f t="shared" si="12"/>
        <v>SIN AVANCE</v>
      </c>
      <c r="AJ48" s="285">
        <f t="shared" si="13"/>
        <v>0</v>
      </c>
      <c r="AK48" s="287">
        <f t="shared" si="14"/>
        <v>-0.67800000000000005</v>
      </c>
      <c r="AL48" s="288">
        <f>IF(O48=0,0,O48-H48)</f>
        <v>0</v>
      </c>
      <c r="AM48" s="289">
        <f>IF(U48=0,0,U48-N48)</f>
        <v>0.10599999999999998</v>
      </c>
      <c r="AN48" s="289">
        <f>IF(AA48=0,0,AA48-T48)</f>
        <v>0</v>
      </c>
      <c r="AO48" s="290">
        <f t="shared" si="40"/>
        <v>0</v>
      </c>
      <c r="AP48" s="291">
        <f>SUM(AL48:AO48)+H48</f>
        <v>0.73399999999999999</v>
      </c>
      <c r="AQ48" s="292">
        <f t="shared" ref="AQ48" si="45">M48-AP48</f>
        <v>-5.5999999999999939E-2</v>
      </c>
      <c r="AR48" s="285">
        <f>(AP48/M48)</f>
        <v>1.0825958702064895</v>
      </c>
      <c r="AS48" s="293" t="s">
        <v>223</v>
      </c>
      <c r="AT48" s="294" t="s">
        <v>245</v>
      </c>
      <c r="AU48" s="295"/>
      <c r="AV48" s="73">
        <v>36</v>
      </c>
      <c r="AW48" s="296"/>
    </row>
    <row r="49" spans="1:49" s="4" customFormat="1" x14ac:dyDescent="0.25">
      <c r="A49" s="314"/>
      <c r="B49" s="315"/>
      <c r="C49" s="315"/>
      <c r="D49" s="315"/>
      <c r="E49" s="316"/>
      <c r="F49" s="317"/>
      <c r="G49" s="325"/>
      <c r="H49" s="326"/>
      <c r="I49" s="326"/>
      <c r="J49" s="326"/>
      <c r="K49" s="326"/>
      <c r="L49" s="326"/>
      <c r="M49" s="326"/>
      <c r="N49" s="326"/>
      <c r="O49" s="326"/>
      <c r="P49" s="339"/>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42"/>
      <c r="AU49" s="326"/>
      <c r="AV49" s="11"/>
      <c r="AW49" s="296"/>
    </row>
    <row r="50" spans="1:49" x14ac:dyDescent="0.25">
      <c r="A50" s="318"/>
      <c r="B50" s="315"/>
      <c r="C50" s="315"/>
      <c r="D50" s="315"/>
      <c r="E50" s="316"/>
      <c r="F50" s="317"/>
      <c r="G50" s="325"/>
      <c r="H50" s="326"/>
      <c r="I50" s="326"/>
      <c r="J50" s="326"/>
      <c r="K50" s="326"/>
      <c r="L50" s="326"/>
      <c r="M50" s="326"/>
      <c r="N50" s="326"/>
      <c r="O50" s="326"/>
      <c r="P50" s="339"/>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42"/>
      <c r="AU50" s="326"/>
      <c r="AV50" s="314"/>
      <c r="AW50" s="325"/>
    </row>
    <row r="51" spans="1:49" ht="15.75" thickBot="1" x14ac:dyDescent="0.3">
      <c r="A51" s="318"/>
      <c r="B51" s="315"/>
      <c r="C51" s="315"/>
      <c r="D51" s="315"/>
      <c r="E51" s="316"/>
      <c r="F51" s="317"/>
      <c r="G51" s="325"/>
      <c r="H51" s="326"/>
      <c r="I51" s="326"/>
      <c r="J51" s="326"/>
      <c r="K51" s="326"/>
      <c r="L51" s="326"/>
      <c r="M51" s="326"/>
      <c r="N51" s="326"/>
      <c r="O51" s="326"/>
      <c r="P51" s="339"/>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42"/>
      <c r="AU51" s="326"/>
      <c r="AV51" s="314"/>
      <c r="AW51" s="325"/>
    </row>
    <row r="52" spans="1:49" ht="79.5" thickBot="1" x14ac:dyDescent="0.3">
      <c r="A52" s="318"/>
      <c r="B52" s="319"/>
      <c r="C52" s="319"/>
      <c r="D52" s="319"/>
      <c r="E52" s="320"/>
      <c r="F52" s="317"/>
      <c r="G52" s="440" t="s">
        <v>230</v>
      </c>
      <c r="H52" s="441"/>
      <c r="I52" s="306" t="s">
        <v>231</v>
      </c>
      <c r="J52" s="307" t="s">
        <v>232</v>
      </c>
      <c r="K52" s="308" t="s">
        <v>233</v>
      </c>
      <c r="L52" s="308" t="s">
        <v>234</v>
      </c>
      <c r="M52" s="309" t="s">
        <v>235</v>
      </c>
      <c r="N52" s="333"/>
      <c r="O52" s="333"/>
      <c r="P52" s="333"/>
      <c r="Q52" s="333"/>
      <c r="R52" s="333"/>
      <c r="S52" s="333"/>
      <c r="T52" s="333"/>
      <c r="U52" s="334"/>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42"/>
      <c r="AU52" s="326"/>
      <c r="AV52" s="314"/>
      <c r="AW52" s="325"/>
    </row>
    <row r="53" spans="1:49" ht="23.25" customHeight="1" x14ac:dyDescent="0.25">
      <c r="A53" s="321"/>
      <c r="B53" s="322"/>
      <c r="C53" s="323">
        <f>AVERAGE(AR13:AR22)</f>
        <v>0.50231481481481488</v>
      </c>
      <c r="D53" s="323">
        <f>100%-C53</f>
        <v>0.49768518518518512</v>
      </c>
      <c r="E53" s="320"/>
      <c r="F53" s="317"/>
      <c r="G53" s="442" t="s">
        <v>6</v>
      </c>
      <c r="H53" s="443"/>
      <c r="I53" s="310">
        <f>AVERAGE(P13:P22)</f>
        <v>0.66748366013071891</v>
      </c>
      <c r="J53" s="313">
        <f>AVERAGE(V13:V22)</f>
        <v>0.6619860275516759</v>
      </c>
      <c r="K53" s="311">
        <f>AVERAGE(AB13:AB22)</f>
        <v>0</v>
      </c>
      <c r="L53" s="312">
        <f>AVERAGE(AH13:AH22)</f>
        <v>0</v>
      </c>
      <c r="M53" s="327">
        <f>C53</f>
        <v>0.50231481481481488</v>
      </c>
      <c r="N53" s="335"/>
      <c r="O53" s="336"/>
      <c r="P53" s="336"/>
      <c r="Q53" s="337"/>
      <c r="R53" s="336"/>
      <c r="S53" s="336"/>
      <c r="T53" s="337"/>
      <c r="U53" s="338"/>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42"/>
      <c r="AU53" s="326"/>
      <c r="AV53" s="314"/>
      <c r="AW53" s="325"/>
    </row>
    <row r="54" spans="1:49" x14ac:dyDescent="0.25">
      <c r="A54" s="321"/>
      <c r="B54" s="322"/>
      <c r="C54" s="323">
        <f>AVERAGE(AR23:AR26)</f>
        <v>0.75</v>
      </c>
      <c r="D54" s="323">
        <f t="shared" ref="D54:D58" si="46">100%-C54</f>
        <v>0.25</v>
      </c>
      <c r="E54" s="320"/>
      <c r="F54" s="317"/>
      <c r="G54" s="444" t="s">
        <v>59</v>
      </c>
      <c r="H54" s="445"/>
      <c r="I54" s="310">
        <f>AVERAGE(P23:P26)</f>
        <v>1</v>
      </c>
      <c r="J54" s="313">
        <f>AVERAGE(V23:V26)</f>
        <v>0.66666666666666663</v>
      </c>
      <c r="K54" s="311">
        <f>AVERAGE(AB23:AB26)</f>
        <v>0</v>
      </c>
      <c r="L54" s="312">
        <f>AVERAGE(AH23:AH26)</f>
        <v>0</v>
      </c>
      <c r="M54" s="327">
        <f>C54</f>
        <v>0.75</v>
      </c>
      <c r="N54" s="335"/>
      <c r="O54" s="336"/>
      <c r="P54" s="336"/>
      <c r="Q54" s="337"/>
      <c r="R54" s="336"/>
      <c r="S54" s="336"/>
      <c r="T54" s="337"/>
      <c r="U54" s="338"/>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42"/>
      <c r="AU54" s="326"/>
      <c r="AV54" s="314"/>
      <c r="AW54" s="325"/>
    </row>
    <row r="55" spans="1:49" x14ac:dyDescent="0.25">
      <c r="A55" s="321"/>
      <c r="B55" s="322"/>
      <c r="C55" s="323">
        <f>AVERAGE(AR27:AR31)</f>
        <v>0.39351851851851849</v>
      </c>
      <c r="D55" s="323">
        <f t="shared" si="46"/>
        <v>0.60648148148148151</v>
      </c>
      <c r="E55" s="320"/>
      <c r="F55" s="317"/>
      <c r="G55" s="446" t="s">
        <v>73</v>
      </c>
      <c r="H55" s="447"/>
      <c r="I55" s="310">
        <f>AVERAGE(P27:P31)</f>
        <v>1</v>
      </c>
      <c r="J55" s="313">
        <f>AVERAGE(V27:V31)</f>
        <v>0.56944444444444442</v>
      </c>
      <c r="K55" s="311">
        <f>AVERAGE(AB27:AB31)</f>
        <v>0</v>
      </c>
      <c r="L55" s="312">
        <f>AVERAGE(AH27:AH31)</f>
        <v>0</v>
      </c>
      <c r="M55" s="327">
        <f t="shared" ref="M55:M58" si="47">C55</f>
        <v>0.39351851851851849</v>
      </c>
      <c r="N55" s="335"/>
      <c r="O55" s="336"/>
      <c r="P55" s="336"/>
      <c r="Q55" s="337"/>
      <c r="R55" s="336"/>
      <c r="S55" s="336"/>
      <c r="T55" s="337"/>
      <c r="U55" s="338"/>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42"/>
      <c r="AU55" s="326"/>
      <c r="AV55" s="314"/>
      <c r="AW55" s="325"/>
    </row>
    <row r="56" spans="1:49" x14ac:dyDescent="0.25">
      <c r="A56" s="321"/>
      <c r="B56" s="322"/>
      <c r="C56" s="323">
        <f>AVERAGE(AR32:AR45)</f>
        <v>0.44499338624338619</v>
      </c>
      <c r="D56" s="323">
        <f t="shared" si="46"/>
        <v>0.55500661375661386</v>
      </c>
      <c r="E56" s="320"/>
      <c r="F56" s="317"/>
      <c r="G56" s="434" t="s">
        <v>92</v>
      </c>
      <c r="H56" s="435"/>
      <c r="I56" s="310">
        <f>AVERAGE(P32:P45)</f>
        <v>0.65153846153846151</v>
      </c>
      <c r="J56" s="313">
        <f>AVERAGE(V32:V45)</f>
        <v>0.69426990208599415</v>
      </c>
      <c r="K56" s="311">
        <f>AVERAGE(AB32:AB55)</f>
        <v>0</v>
      </c>
      <c r="L56" s="312">
        <f>AVERAGE(AH32:AH45)</f>
        <v>0</v>
      </c>
      <c r="M56" s="327">
        <f t="shared" si="47"/>
        <v>0.44499338624338619</v>
      </c>
      <c r="N56" s="335"/>
      <c r="O56" s="336"/>
      <c r="P56" s="336"/>
      <c r="Q56" s="337"/>
      <c r="R56" s="336"/>
      <c r="S56" s="336"/>
      <c r="T56" s="337"/>
      <c r="U56" s="338"/>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42"/>
      <c r="AU56" s="326"/>
      <c r="AV56" s="314"/>
      <c r="AW56" s="325"/>
    </row>
    <row r="57" spans="1:49" x14ac:dyDescent="0.25">
      <c r="A57" s="321"/>
      <c r="B57" s="322"/>
      <c r="C57" s="323">
        <f>AVERAGE(AR46:AR47)</f>
        <v>0.90333333333333332</v>
      </c>
      <c r="D57" s="323">
        <f t="shared" si="46"/>
        <v>9.6666666666666679E-2</v>
      </c>
      <c r="E57" s="320"/>
      <c r="F57" s="317"/>
      <c r="G57" s="436" t="s">
        <v>140</v>
      </c>
      <c r="H57" s="437"/>
      <c r="I57" s="310">
        <f>AVERAGE(P46:P47)</f>
        <v>1.0433035714285714</v>
      </c>
      <c r="J57" s="313">
        <f>AVERAGE(V46:V47)</f>
        <v>1.038235800344234</v>
      </c>
      <c r="K57" s="311">
        <f>AVERAGE(AB46:AB47)</f>
        <v>0</v>
      </c>
      <c r="L57" s="312">
        <f>AVERAGE(AH46:AH47)</f>
        <v>0</v>
      </c>
      <c r="M57" s="327">
        <f t="shared" si="47"/>
        <v>0.90333333333333332</v>
      </c>
      <c r="N57" s="335"/>
      <c r="O57" s="336"/>
      <c r="P57" s="336"/>
      <c r="Q57" s="337"/>
      <c r="R57" s="336"/>
      <c r="S57" s="336"/>
      <c r="T57" s="337"/>
      <c r="U57" s="338"/>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42"/>
      <c r="AU57" s="326"/>
      <c r="AV57" s="314"/>
      <c r="AW57" s="325"/>
    </row>
    <row r="58" spans="1:49" ht="18.75" customHeight="1" thickBot="1" x14ac:dyDescent="0.3">
      <c r="A58" s="321"/>
      <c r="B58" s="322"/>
      <c r="C58" s="323">
        <f>AVERAGE(AR48)</f>
        <v>1.0825958702064895</v>
      </c>
      <c r="D58" s="323">
        <f t="shared" si="46"/>
        <v>-8.2595870206489508E-2</v>
      </c>
      <c r="E58" s="320"/>
      <c r="F58" s="317"/>
      <c r="G58" s="438" t="s">
        <v>148</v>
      </c>
      <c r="H58" s="439"/>
      <c r="I58" s="328">
        <f>AVERAGE(P48)</f>
        <v>0.99367088607594933</v>
      </c>
      <c r="J58" s="329">
        <f>AVERAGE(V48)</f>
        <v>1.1353846153846154</v>
      </c>
      <c r="K58" s="330">
        <f>AVERAGE(AB48)</f>
        <v>0</v>
      </c>
      <c r="L58" s="331">
        <f>AVERAGE(AH48)</f>
        <v>0</v>
      </c>
      <c r="M58" s="332">
        <f t="shared" si="47"/>
        <v>1.0825958702064895</v>
      </c>
      <c r="N58" s="335"/>
      <c r="O58" s="336"/>
      <c r="P58" s="336"/>
      <c r="Q58" s="337"/>
      <c r="R58" s="336"/>
      <c r="S58" s="336"/>
      <c r="T58" s="337"/>
      <c r="U58" s="338"/>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5"/>
      <c r="AU58" s="326"/>
      <c r="AV58" s="314"/>
      <c r="AW58" s="325"/>
    </row>
    <row r="59" spans="1:49" ht="15.75" x14ac:dyDescent="0.25">
      <c r="A59" s="324"/>
      <c r="B59" s="315"/>
      <c r="C59" s="349" t="s">
        <v>273</v>
      </c>
      <c r="D59" s="349"/>
      <c r="E59" s="349"/>
      <c r="F59" s="317"/>
      <c r="G59" s="325"/>
      <c r="H59" s="326"/>
      <c r="I59" s="326"/>
      <c r="J59" s="326"/>
      <c r="K59" s="326"/>
      <c r="L59" s="326"/>
      <c r="M59" s="326"/>
      <c r="N59" s="326"/>
      <c r="O59" s="326"/>
      <c r="P59" s="339"/>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42"/>
      <c r="AU59" s="326"/>
      <c r="AV59" s="314"/>
      <c r="AW59" s="325"/>
    </row>
    <row r="60" spans="1:49" x14ac:dyDescent="0.25">
      <c r="A60" s="318"/>
      <c r="B60" s="315"/>
      <c r="C60" s="348" t="s">
        <v>271</v>
      </c>
      <c r="D60" s="348"/>
      <c r="E60" s="348"/>
      <c r="F60" s="317"/>
      <c r="G60" s="325"/>
      <c r="H60" s="326"/>
      <c r="I60" s="326"/>
      <c r="J60" s="326"/>
      <c r="K60" s="326"/>
      <c r="L60" s="326"/>
      <c r="M60" s="326"/>
      <c r="N60" s="326"/>
      <c r="O60" s="326"/>
      <c r="P60" s="339"/>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42"/>
      <c r="AU60" s="326"/>
      <c r="AV60" s="314"/>
      <c r="AW60" s="325"/>
    </row>
    <row r="61" spans="1:49" x14ac:dyDescent="0.25">
      <c r="A61" s="314"/>
      <c r="B61" s="325"/>
      <c r="C61" s="348" t="s">
        <v>272</v>
      </c>
      <c r="D61" s="348"/>
      <c r="E61" s="348"/>
      <c r="F61" s="317"/>
      <c r="G61" s="325"/>
      <c r="H61" s="326"/>
      <c r="I61" s="326"/>
      <c r="J61" s="326"/>
      <c r="K61" s="326"/>
      <c r="L61" s="326"/>
      <c r="M61" s="326"/>
      <c r="N61" s="326"/>
      <c r="O61" s="326"/>
      <c r="P61" s="339"/>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42"/>
      <c r="AU61" s="326"/>
      <c r="AV61" s="314"/>
      <c r="AW61" s="325"/>
    </row>
    <row r="62" spans="1:49" x14ac:dyDescent="0.25">
      <c r="A62" s="314"/>
      <c r="B62" s="325"/>
      <c r="C62" s="325"/>
      <c r="D62" s="325"/>
      <c r="E62" s="326"/>
      <c r="F62" s="343"/>
      <c r="G62" s="325"/>
      <c r="H62" s="326"/>
      <c r="I62" s="326"/>
      <c r="J62" s="326"/>
      <c r="K62" s="326"/>
      <c r="L62" s="326"/>
      <c r="M62" s="326"/>
      <c r="N62" s="326"/>
      <c r="O62" s="326"/>
      <c r="P62" s="339"/>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42"/>
      <c r="AU62" s="326"/>
      <c r="AV62" s="314"/>
      <c r="AW62" s="325"/>
    </row>
    <row r="85" spans="6:6" hidden="1" x14ac:dyDescent="0.25">
      <c r="F85" s="6"/>
    </row>
  </sheetData>
  <sheetProtection algorithmName="SHA-512" hashValue="VbQ5aI3OVvmGEz3216eiEkcXeV1+OdDNxPmLRzt9VqsfNCvGhZ/eO0DvpVV6mEWb9VZlAlkudE23l9CyHwMaZw==" saltValue="R95HrMVtEVbpavQBkMsUmA==" spinCount="100000" sheet="1" formatCells="0"/>
  <autoFilter ref="A12:AU48"/>
  <mergeCells count="48">
    <mergeCell ref="G56:H56"/>
    <mergeCell ref="G57:H57"/>
    <mergeCell ref="G58:H58"/>
    <mergeCell ref="G52:H52"/>
    <mergeCell ref="G53:H53"/>
    <mergeCell ref="G54:H54"/>
    <mergeCell ref="G55:H55"/>
    <mergeCell ref="A27:A31"/>
    <mergeCell ref="B28:B31"/>
    <mergeCell ref="C28:C29"/>
    <mergeCell ref="C30:C31"/>
    <mergeCell ref="A46:A47"/>
    <mergeCell ref="B46:B47"/>
    <mergeCell ref="A32:A45"/>
    <mergeCell ref="B32:B33"/>
    <mergeCell ref="C32:C33"/>
    <mergeCell ref="B34:B36"/>
    <mergeCell ref="C34:C36"/>
    <mergeCell ref="B39:B42"/>
    <mergeCell ref="C39:C42"/>
    <mergeCell ref="B43:B45"/>
    <mergeCell ref="C43:C45"/>
    <mergeCell ref="A13:A22"/>
    <mergeCell ref="B13:B17"/>
    <mergeCell ref="A23:A26"/>
    <mergeCell ref="B23:B25"/>
    <mergeCell ref="C23:C25"/>
    <mergeCell ref="AF3:AK3"/>
    <mergeCell ref="C18:C19"/>
    <mergeCell ref="B18:B19"/>
    <mergeCell ref="C21:C22"/>
    <mergeCell ref="B21:B22"/>
    <mergeCell ref="C60:E60"/>
    <mergeCell ref="C61:E61"/>
    <mergeCell ref="C59:E59"/>
    <mergeCell ref="C3:M3"/>
    <mergeCell ref="I11:L11"/>
    <mergeCell ref="M11:AV11"/>
    <mergeCell ref="A11:H11"/>
    <mergeCell ref="A9:M10"/>
    <mergeCell ref="A7:M8"/>
    <mergeCell ref="C4:M5"/>
    <mergeCell ref="A3:B6"/>
    <mergeCell ref="C6:M6"/>
    <mergeCell ref="AL3:AR3"/>
    <mergeCell ref="N3:S3"/>
    <mergeCell ref="T3:Y3"/>
    <mergeCell ref="Z3:AE3"/>
  </mergeCells>
  <conditionalFormatting sqref="I13:L48">
    <cfRule type="containsText" dxfId="25" priority="27" operator="containsText" text="NA">
      <formula>NOT(ISERROR(SEARCH("NA",I13)))</formula>
    </cfRule>
  </conditionalFormatting>
  <conditionalFormatting sqref="N16">
    <cfRule type="containsText" dxfId="24" priority="26" operator="containsText" text="NA">
      <formula>NOT(ISERROR(SEARCH("NA",N16)))</formula>
    </cfRule>
  </conditionalFormatting>
  <conditionalFormatting sqref="Q13:Q48">
    <cfRule type="containsText" dxfId="23" priority="21" operator="containsText" text="CUMPLE INOPORTUNAMENTE">
      <formula>NOT(ISERROR(SEARCH("CUMPLE INOPORTUNAMENTE",Q13)))</formula>
    </cfRule>
    <cfRule type="containsText" dxfId="22" priority="22" operator="containsText" text="N/A">
      <formula>NOT(ISERROR(SEARCH("N/A",Q13)))</formula>
    </cfRule>
    <cfRule type="containsText" dxfId="21" priority="23" operator="containsText" text="PARCIALMENTE">
      <formula>NOT(ISERROR(SEARCH("PARCIALMENTE",Q13)))</formula>
    </cfRule>
    <cfRule type="containsText" dxfId="20" priority="24" operator="containsText" text="NO CUMPLE">
      <formula>NOT(ISERROR(SEARCH("NO CUMPLE",Q13)))</formula>
    </cfRule>
    <cfRule type="containsText" dxfId="19" priority="25" operator="containsText" text="CUMPLE">
      <formula>NOT(ISERROR(SEARCH("CUMPLE",Q13)))</formula>
    </cfRule>
  </conditionalFormatting>
  <conditionalFormatting sqref="W13:W48">
    <cfRule type="containsText" dxfId="18" priority="17" operator="containsText" text="N/A">
      <formula>NOT(ISERROR(SEARCH("N/A",W13)))</formula>
    </cfRule>
    <cfRule type="containsText" dxfId="17" priority="18" operator="containsText" text="EN EJECUCIÓN">
      <formula>NOT(ISERROR(SEARCH("EN EJECUCIÓN",W13)))</formula>
    </cfRule>
    <cfRule type="containsText" dxfId="16" priority="19" operator="containsText" text="CUMPLE">
      <formula>NOT(ISERROR(SEARCH("CUMPLE",W13)))</formula>
    </cfRule>
    <cfRule type="containsText" dxfId="15" priority="20" operator="containsText" text="SIN AVANCE">
      <formula>NOT(ISERROR(SEARCH("SIN AVANCE",W13)))</formula>
    </cfRule>
  </conditionalFormatting>
  <conditionalFormatting sqref="AC13:AC48">
    <cfRule type="containsText" dxfId="14" priority="12" operator="containsText" text="PARCIALMENTE">
      <formula>NOT(ISERROR(SEARCH("PARCIALMENTE",AC13)))</formula>
    </cfRule>
    <cfRule type="containsText" dxfId="13" priority="13" operator="containsText" text="N/A">
      <formula>NOT(ISERROR(SEARCH("N/A",AC13)))</formula>
    </cfRule>
    <cfRule type="containsText" dxfId="12" priority="14" operator="containsText" text="CUMPLE">
      <formula>NOT(ISERROR(SEARCH("CUMPLE",AC13)))</formula>
    </cfRule>
    <cfRule type="containsText" dxfId="11" priority="15" operator="containsText" text="SIN AVANCE">
      <formula>NOT(ISERROR(SEARCH("SIN AVANCE",AC13)))</formula>
    </cfRule>
  </conditionalFormatting>
  <conditionalFormatting sqref="AI13:AI48">
    <cfRule type="containsText" dxfId="10" priority="8" operator="containsText" text="PARCIALMENTE">
      <formula>NOT(ISERROR(SEARCH("PARCIALMENTE",AI13)))</formula>
    </cfRule>
    <cfRule type="containsText" dxfId="9" priority="9" operator="containsText" text="SIN AVANCE">
      <formula>NOT(ISERROR(SEARCH("SIN AVANCE",AI13)))</formula>
    </cfRule>
    <cfRule type="containsText" dxfId="8" priority="10" operator="containsText" text="CUMPLE">
      <formula>NOT(ISERROR(SEARCH("CUMPLE",AI13)))</formula>
    </cfRule>
    <cfRule type="containsText" dxfId="7" priority="11" operator="containsText" text="N/A">
      <formula>NOT(ISERROR(SEARCH("N/A",AI13)))</formula>
    </cfRule>
  </conditionalFormatting>
  <conditionalFormatting sqref="S13:S48">
    <cfRule type="cellIs" dxfId="6" priority="7" operator="lessThan">
      <formula>0</formula>
    </cfRule>
  </conditionalFormatting>
  <conditionalFormatting sqref="Y13:Y48">
    <cfRule type="cellIs" dxfId="5" priority="5" operator="greaterThan">
      <formula>0</formula>
    </cfRule>
    <cfRule type="cellIs" dxfId="4" priority="6" operator="lessThan">
      <formula>0</formula>
    </cfRule>
  </conditionalFormatting>
  <conditionalFormatting sqref="AE13:AE48">
    <cfRule type="cellIs" dxfId="3" priority="3" operator="greaterThan">
      <formula>0</formula>
    </cfRule>
    <cfRule type="cellIs" dxfId="2" priority="4" operator="lessThan">
      <formula>0</formula>
    </cfRule>
  </conditionalFormatting>
  <conditionalFormatting sqref="AK13:AK48">
    <cfRule type="cellIs" dxfId="1" priority="1" operator="greaterThan">
      <formula>0</formula>
    </cfRule>
    <cfRule type="cellIs" dxfId="0" priority="2" operator="lessThan">
      <formula>0</formula>
    </cfRule>
  </conditionalFormatting>
  <pageMargins left="0.70866141732283472" right="0.70866141732283472" top="0.74803149606299213" bottom="0.74803149606299213" header="0.31496062992125984" footer="0.31496062992125984"/>
  <pageSetup scale="3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5"/>
  <sheetViews>
    <sheetView workbookViewId="0">
      <selection activeCell="J16" sqref="J16"/>
    </sheetView>
  </sheetViews>
  <sheetFormatPr baseColWidth="10" defaultRowHeight="15" x14ac:dyDescent="0.25"/>
  <sheetData>
    <row r="1" spans="1:9" x14ac:dyDescent="0.25">
      <c r="A1" t="s">
        <v>215</v>
      </c>
    </row>
    <row r="15" spans="1:9" x14ac:dyDescent="0.25">
      <c r="I15" s="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 plan de Desarrollo</vt:lpstr>
      <vt:lpstr>PENDIENTE CI</vt:lpstr>
      <vt:lpstr>'Base plan de Desarrollo'!Área_de_impresión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pc-02</dc:creator>
  <cp:lastModifiedBy>comunicador2</cp:lastModifiedBy>
  <cp:lastPrinted>2019-01-30T21:15:41Z</cp:lastPrinted>
  <dcterms:created xsi:type="dcterms:W3CDTF">2017-03-29T14:45:50Z</dcterms:created>
  <dcterms:modified xsi:type="dcterms:W3CDTF">2021-08-18T16:04:02Z</dcterms:modified>
</cp:coreProperties>
</file>